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70" windowHeight="0" tabRatio="923" firstSheet="1" activeTab="1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Hoja1" sheetId="33" r:id="rId18"/>
    <sheet name="Benef. Empl x pagar Larg. Plaz" sheetId="27" state="hidden" r:id="rId19"/>
    <sheet name="Gastos" sheetId="17" state="hidden" r:id="rId20"/>
  </sheets>
  <externalReferences>
    <externalReference r:id="rId21"/>
    <externalReference r:id="rId22"/>
  </externalReferences>
  <definedNames>
    <definedName name="_xlnm.Print_Area" localSheetId="0">'Balanza Comprobacion'!$A$1:$D$182</definedName>
    <definedName name="_xlnm.Print_Area" localSheetId="1">'ESF SNS'!$A$1:$J$79</definedName>
    <definedName name="_xlnm.Print_Area" localSheetId="9">'nota8 Cuenta por Cobrar'!$A$1:$E$38</definedName>
  </definedNames>
  <calcPr calcId="162913"/>
  <fileRecoveryPr repairLoad="1"/>
</workbook>
</file>

<file path=xl/calcChain.xml><?xml version="1.0" encoding="utf-8"?>
<calcChain xmlns="http://schemas.openxmlformats.org/spreadsheetml/2006/main">
  <c r="C24" i="8" l="1"/>
  <c r="B12" i="10" l="1"/>
  <c r="F15" i="18" s="1"/>
  <c r="B17" i="9"/>
  <c r="F14" i="18" s="1"/>
  <c r="B12" i="22" l="1"/>
  <c r="B26" i="16" l="1"/>
  <c r="C35" i="8"/>
  <c r="C37" i="8" s="1"/>
  <c r="C14" i="23" l="1"/>
  <c r="C29" i="23" l="1"/>
  <c r="B11" i="16" l="1"/>
  <c r="B27" i="16" s="1"/>
  <c r="F24" i="18" s="1"/>
  <c r="E16" i="11" l="1"/>
  <c r="E22" i="11"/>
  <c r="D72" i="32" l="1"/>
  <c r="E72" i="32"/>
  <c r="F14" i="32" l="1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C72" i="32"/>
  <c r="E78" i="32"/>
  <c r="F72" i="32" l="1"/>
  <c r="D179" i="31" l="1"/>
  <c r="C179" i="31" l="1"/>
  <c r="F23" i="18" l="1"/>
  <c r="G22" i="11" l="1"/>
  <c r="F22" i="11"/>
  <c r="D22" i="11"/>
  <c r="C22" i="11"/>
  <c r="B22" i="11"/>
  <c r="H21" i="11"/>
  <c r="H20" i="11"/>
  <c r="H19" i="11"/>
  <c r="H22" i="11" s="1"/>
  <c r="G16" i="11"/>
  <c r="G23" i="11" s="1"/>
  <c r="F16" i="11"/>
  <c r="F23" i="11" s="1"/>
  <c r="D16" i="11"/>
  <c r="D23" i="11" s="1"/>
  <c r="C16" i="11"/>
  <c r="C23" i="11" s="1"/>
  <c r="B16" i="11"/>
  <c r="B23" i="11" s="1"/>
  <c r="H15" i="11"/>
  <c r="H14" i="11"/>
  <c r="H13" i="11"/>
  <c r="H12" i="11"/>
  <c r="H11" i="11"/>
  <c r="H10" i="11"/>
  <c r="H16" i="11" s="1"/>
  <c r="F25" i="18" s="1"/>
  <c r="H23" i="11" l="1"/>
  <c r="E23" i="11"/>
  <c r="B11" i="12"/>
  <c r="F35" i="18" s="1"/>
  <c r="F57" i="18" l="1"/>
  <c r="B11" i="15" l="1"/>
  <c r="B13" i="27" l="1"/>
  <c r="F22" i="18" s="1"/>
  <c r="F28" i="18" s="1"/>
  <c r="B12" i="14"/>
  <c r="B17" i="7"/>
  <c r="F38" i="18" s="1"/>
  <c r="F43" i="18" s="1"/>
  <c r="F17" i="18" l="1"/>
  <c r="F17" i="19"/>
  <c r="C2" i="18"/>
  <c r="F47" i="18" l="1"/>
  <c r="F53" i="18" s="1"/>
  <c r="F54" i="18" l="1"/>
  <c r="F65" i="18" s="1"/>
  <c r="C23" i="2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B2" i="21"/>
  <c r="C65" i="20"/>
  <c r="H58" i="20"/>
  <c r="F58" i="20"/>
  <c r="H43" i="20"/>
  <c r="F43" i="20"/>
  <c r="H26" i="20"/>
  <c r="F26" i="20"/>
  <c r="H7" i="20"/>
  <c r="F7" i="20"/>
  <c r="C4" i="20"/>
  <c r="C2" i="20"/>
  <c r="H35" i="19"/>
  <c r="F35" i="19"/>
  <c r="H23" i="19"/>
  <c r="H24" i="19" s="1"/>
  <c r="F24" i="19"/>
  <c r="H14" i="19"/>
  <c r="H8" i="19"/>
  <c r="H43" i="18"/>
  <c r="H54" i="18" s="1"/>
  <c r="H65" i="18" s="1"/>
  <c r="H28" i="18"/>
  <c r="H18" i="18"/>
  <c r="H8" i="18"/>
  <c r="M13" i="21" l="1"/>
  <c r="M20" i="21" s="1"/>
  <c r="H30" i="18"/>
  <c r="H30" i="19"/>
  <c r="K13" i="21"/>
  <c r="K20" i="21" s="1"/>
  <c r="H60" i="20"/>
  <c r="H62" i="20" s="1"/>
  <c r="H68" i="20" s="1"/>
  <c r="F60" i="20"/>
  <c r="B12" i="15" l="1"/>
  <c r="F62" i="20"/>
  <c r="F68" i="20" l="1"/>
  <c r="B161" i="17" l="1"/>
  <c r="B154" i="17" s="1"/>
  <c r="B12" i="17"/>
  <c r="B11" i="17" s="1"/>
  <c r="B36" i="17"/>
  <c r="B42" i="17"/>
  <c r="B49" i="17"/>
  <c r="B55" i="17"/>
  <c r="B60" i="17"/>
  <c r="B66" i="17"/>
  <c r="B69" i="17"/>
  <c r="B80" i="17"/>
  <c r="B97" i="17"/>
  <c r="B101" i="17"/>
  <c r="B105" i="17"/>
  <c r="B110" i="17"/>
  <c r="B116" i="17"/>
  <c r="B128" i="17"/>
  <c r="B138" i="17"/>
  <c r="B162" i="17"/>
  <c r="B166" i="17"/>
  <c r="C180" i="17"/>
  <c r="K180" i="17"/>
  <c r="J180" i="17"/>
  <c r="B10" i="17" l="1"/>
  <c r="B41" i="17"/>
  <c r="B96" i="17"/>
  <c r="I180" i="17"/>
  <c r="B40" i="17" l="1"/>
  <c r="B180" i="17" s="1"/>
  <c r="H180" i="17"/>
  <c r="G180" i="17" l="1"/>
  <c r="F180" i="17" l="1"/>
  <c r="D180" i="17"/>
  <c r="E180" i="17"/>
  <c r="F12" i="19" l="1"/>
  <c r="F14" i="19" s="1"/>
  <c r="F30" i="19" s="1"/>
  <c r="F11" i="18"/>
  <c r="F18" i="18" s="1"/>
  <c r="H180" i="31"/>
  <c r="F30" i="18" l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<sst xmlns="http://schemas.openxmlformats.org/spreadsheetml/2006/main" count="1152" uniqueCount="740">
  <si>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</si>
  <si>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</si>
  <si>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</si>
  <si>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</si>
  <si>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</si>
  <si>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</si>
  <si>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</si>
  <si>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</si>
  <si>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</si>
  <si>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</si>
  <si>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</si>
  <si>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</si>
  <si>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</si>
  <si>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</si>
  <si>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</si>
  <si>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</si>
  <si>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</si>
  <si>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</si>
  <si>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</si>
  <si>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</si>
  <si>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</si>
  <si>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</si>
  <si>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</si>
  <si>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</si>
  <si>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</si>
  <si>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</si>
  <si>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</si>
  <si>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</si>
  <si>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</si>
  <si>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</si>
  <si>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</si>
  <si>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</si>
  <si>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</si>
  <si>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</si>
  <si>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</si>
  <si>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</si>
  <si>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</si>
  <si>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</si>
  <si>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</si>
  <si>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</si>
  <si>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</si>
  <si>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</si>
  <si>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</si>
  <si>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</si>
  <si>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</si>
  <si>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</si>
  <si>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</si>
  <si>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</si>
  <si>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</si>
  <si>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</si>
  <si>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</si>
  <si>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</si>
  <si>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</si>
  <si>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</si>
  <si>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</si>
  <si>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</si>
  <si>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</si>
  <si>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</si>
  <si>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</si>
  <si>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</si>
  <si>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</si>
  <si>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</si>
  <si>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</si>
  <si>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</si>
  <si>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</si>
  <si>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</si>
  <si>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</si>
  <si>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</si>
  <si>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</si>
  <si>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</si>
  <si>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</si>
  <si>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</si>
  <si>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</si>
  <si>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</si>
  <si>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</si>
  <si>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</si>
  <si>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</si>
  <si>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</si>
  <si>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</si>
  <si>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</si>
  <si>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</si>
  <si>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</si>
  <si>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</si>
  <si>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</si>
  <si>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</si>
  <si>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</si>
  <si>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</si>
  <si>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</si>
  <si>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</si>
  <si>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</si>
  <si>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</si>
  <si>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</si>
  <si>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</si>
  <si>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</si>
  <si>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</si>
  <si>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</si>
  <si>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</si>
  <si>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</si>
  <si>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</si>
  <si>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</si>
  <si>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</si>
  <si>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</si>
  <si>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</si>
  <si>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</si>
  <si>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</si>
  <si>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</si>
  <si>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</si>
  <si>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</si>
  <si>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SNS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</si>
  <si>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</si>
  <si>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</si>
  <si>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</si>
  <si>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</si>
  <si>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</si>
  <si>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</si>
  <si>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</si>
  <si>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</si>
  <si>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</si>
  <si>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</si>
  <si>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</si>
  <si>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</si>
  <si>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</si>
  <si>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</si>
  <si>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</si>
  <si>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</si>
  <si>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</si>
  <si>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</si>
  <si>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</si>
  <si>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</si>
  <si>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</si>
  <si>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</si>
  <si>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</si>
  <si>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</si>
  <si>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</si>
  <si>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</si>
  <si>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</si>
  <si>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</si>
  <si>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</si>
  <si>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</si>
  <si>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</si>
  <si>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</si>
  <si>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</si>
  <si>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</si>
  <si>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</si>
  <si>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</si>
  <si>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</si>
  <si>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</si>
  <si>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</si>
  <si>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</si>
  <si>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</si>
  <si>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</si>
  <si>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</si>
  <si>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</si>
  <si>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</si>
  <si>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</si>
  <si>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</si>
  <si>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</si>
  <si>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</si>
  <si>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</si>
  <si>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</si>
  <si>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</si>
  <si>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</si>
  <si>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</si>
  <si>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</si>
  <si>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</si>
  <si>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</si>
  <si>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</si>
  <si>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</si>
  <si>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</si>
  <si>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</si>
  <si>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</si>
  <si>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</si>
  <si>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</si>
  <si>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</si>
  <si>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</si>
  <si>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</si>
  <si>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</si>
  <si>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</si>
  <si>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</si>
  <si>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</si>
  <si>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</si>
  <si>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</si>
  <si>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</si>
  <si>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</si>
  <si>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</si>
  <si>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</si>
  <si>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</si>
  <si>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</si>
  <si>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</si>
  <si>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</si>
  <si>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</si>
  <si>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</si>
  <si>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</si>
  <si>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</si>
  <si>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</si>
  <si>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</si>
  <si>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</si>
  <si>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</si>
  <si>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</si>
  <si>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</si>
  <si>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</si>
  <si>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</si>
  <si>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</si>
  <si>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</si>
  <si>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</si>
  <si>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</si>
  <si>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</si>
  <si>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</si>
  <si>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</si>
  <si>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</si>
  <si>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</si>
  <si>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</si>
  <si>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</si>
  <si>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</si>
  <si>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</si>
  <si>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</si>
  <si>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</si>
  <si>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</si>
  <si>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</si>
  <si>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</si>
  <si>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</si>
  <si>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</si>
  <si>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</si>
  <si>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</si>
  <si>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</si>
  <si>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</si>
  <si>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</si>
  <si>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</si>
  <si>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</si>
  <si>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</si>
  <si>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</si>
  <si>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</si>
  <si>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</si>
  <si>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</si>
  <si>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</si>
  <si>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</si>
  <si>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</si>
  <si>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</si>
  <si>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</si>
  <si>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</si>
  <si>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</si>
  <si>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</si>
  <si>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</si>
  <si>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</si>
  <si>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</si>
  <si>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</si>
  <si>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</si>
  <si>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</si>
  <si>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</si>
  <si>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</si>
  <si>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</si>
  <si>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</si>
  <si>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</si>
  <si>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</si>
  <si>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</si>
  <si>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</si>
  <si>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</si>
  <si>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</si>
  <si>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</si>
  <si>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</si>
  <si>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</si>
  <si>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</si>
  <si>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</si>
  <si>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</si>
  <si>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</si>
  <si>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</si>
  <si>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</si>
  <si>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</si>
  <si>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</si>
  <si>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</si>
  <si>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</si>
  <si>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</si>
  <si>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</si>
  <si>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</si>
  <si>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</si>
  <si>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</si>
  <si>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</si>
  <si>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</si>
  <si>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</si>
  <si>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</si>
  <si>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</si>
  <si>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</si>
  <si>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</si>
  <si>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</si>
  <si>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</si>
  <si>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</si>
  <si>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</si>
  <si>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</si>
  <si>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</si>
  <si>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</si>
  <si>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</si>
  <si>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</si>
  <si>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</si>
  <si>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</si>
  <si>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</si>
  <si>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</si>
  <si>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</si>
  <si>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</si>
  <si>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</si>
  <si>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</si>
  <si>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</si>
  <si>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</si>
  <si>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</si>
  <si>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</si>
  <si>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</si>
  <si>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</si>
  <si>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</si>
  <si>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</si>
  <si>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</si>
  <si>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</si>
  <si>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</si>
  <si>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</si>
  <si>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</si>
  <si>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</si>
  <si>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Distrito Nacional</t>
  </si>
  <si>
    <t>Sede Principal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</si>
  <si>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</si>
  <si>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</si>
  <si>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</si>
  <si>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</si>
  <si>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</si>
  <si>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</si>
  <si>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</si>
  <si>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</si>
  <si>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</si>
  <si>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</si>
  <si>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</si>
  <si>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</si>
  <si>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</si>
  <si>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 xml:space="preserve">Inventario de  Material Med. Quirurjicos. </t>
  </si>
  <si>
    <t>Inventario Medicamentos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</si>
  <si>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</si>
  <si>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</si>
  <si>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</si>
  <si>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</si>
  <si>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</si>
  <si>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</si>
  <si>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</si>
  <si>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</si>
  <si>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</si>
  <si>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</si>
  <si>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</si>
  <si>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</si>
  <si>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</si>
  <si>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</si>
  <si>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</si>
  <si>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</si>
  <si>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</si>
  <si>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</si>
  <si>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</si>
  <si>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</si>
  <si>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</si>
  <si>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</si>
  <si>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</si>
  <si>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</si>
  <si>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</si>
  <si>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</si>
  <si>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</si>
  <si>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</si>
  <si>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</si>
  <si>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</si>
  <si>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</si>
  <si>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</si>
  <si>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</si>
  <si>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</si>
  <si>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</si>
  <si>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</si>
  <si>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</si>
  <si>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</si>
  <si>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</si>
  <si>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</si>
  <si>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</si>
  <si>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</si>
  <si>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</si>
  <si>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</si>
  <si>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</si>
  <si>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</si>
  <si>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</si>
  <si>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</si>
  <si>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</si>
  <si>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</si>
  <si>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</si>
  <si>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</si>
  <si>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</si>
  <si>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</si>
  <si>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</si>
  <si>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</si>
  <si>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</si>
  <si>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</si>
  <si>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</si>
  <si>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</si>
  <si>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</si>
  <si>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</si>
  <si>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</si>
  <si>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</si>
  <si>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</si>
  <si>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</si>
  <si>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</si>
  <si>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</si>
  <si>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</si>
  <si>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</si>
  <si>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</si>
  <si>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</si>
  <si>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</si>
  <si>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</si>
  <si>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</si>
  <si>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</si>
  <si>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</si>
  <si>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</si>
  <si>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</si>
  <si>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</si>
  <si>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Servicio  Regional de Salud</t>
  </si>
  <si>
    <t>Servicio Regional de Salud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</si>
  <si>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</si>
  <si>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</si>
  <si>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</si>
  <si>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</si>
  <si>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</si>
  <si>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</si>
  <si>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</si>
  <si>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</si>
  <si>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Otros Servicios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</si>
  <si>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</si>
  <si>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</si>
  <si>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</si>
  <si>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</si>
  <si>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</si>
  <si>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</si>
  <si>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Conservacion, Reparaciones Menores y Construcciones Temporales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</si>
  <si>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</si>
  <si>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</si>
  <si>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</si>
  <si>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</si>
  <si>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</si>
  <si>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</si>
  <si>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</si>
  <si>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</si>
  <si>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</si>
  <si>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</si>
  <si>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</si>
  <si>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</si>
  <si>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</si>
  <si>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</si>
  <si>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</si>
  <si>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</si>
  <si>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</si>
  <si>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</si>
  <si>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</si>
  <si>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</si>
  <si>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</si>
  <si>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</si>
  <si>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</si>
  <si>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</si>
  <si>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</si>
  <si>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</si>
  <si>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</si>
  <si>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</si>
  <si>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</si>
  <si>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</si>
  <si>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</si>
  <si>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</si>
  <si>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</si>
  <si>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</si>
  <si>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</si>
  <si>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</si>
  <si>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</si>
  <si>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</si>
  <si>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</si>
  <si>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</si>
  <si>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</si>
  <si>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</si>
  <si>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</si>
  <si>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</si>
  <si>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</si>
  <si>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</si>
  <si>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</si>
  <si>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</si>
  <si>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</si>
  <si>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</si>
  <si>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</si>
  <si>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</si>
  <si>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</si>
  <si>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</si>
  <si>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</si>
  <si>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</si>
  <si>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</si>
  <si>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</si>
  <si>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</si>
  <si>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</si>
  <si>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</si>
  <si>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Diferencia para control debe ser cero</t>
  </si>
  <si>
    <t>Alquiler de equipo educacional</t>
  </si>
  <si>
    <t>Mantenimiento y reparación de obras civiles en instalaciones varias</t>
  </si>
  <si>
    <t>Instalaciones eléctricas</t>
  </si>
  <si>
    <t>Mantenimiento y reparación de equipo para computación</t>
  </si>
  <si>
    <t>Mantenimiento y reparación de muebles y equipos de oficina</t>
  </si>
  <si>
    <t>Equipo de telecomunicaciones y señalamiento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</si>
  <si>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</si>
  <si>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</si>
  <si>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</si>
  <si>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</si>
  <si>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</si>
  <si>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</si>
  <si>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</si>
  <si>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</si>
  <si>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Balanza de comprobación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</si>
  <si>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</si>
  <si>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</si>
  <si>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</si>
  <si>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</si>
  <si>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</si>
  <si>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</si>
  <si>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</si>
  <si>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</si>
  <si>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</si>
  <si>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</si>
  <si>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</si>
  <si>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</si>
  <si>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</si>
  <si>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</si>
  <si>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</si>
  <si>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</si>
  <si>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</si>
  <si>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</si>
  <si>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</si>
  <si>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</si>
  <si>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</si>
  <si>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</si>
  <si>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</si>
  <si>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</si>
  <si>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</si>
  <si>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</si>
  <si>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</si>
  <si>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</si>
  <si>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</si>
  <si>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</si>
  <si>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</si>
  <si>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</si>
  <si>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</si>
  <si>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</si>
  <si>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</si>
  <si>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</si>
  <si>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</si>
  <si>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</si>
  <si>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Cuentas por pagar a largo plazo </t>
  </si>
  <si>
    <t>Beneficios a empleados a largo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</si>
  <si>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</si>
  <si>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</si>
  <si>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 9: Inventario</t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</si>
  <si>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</si>
  <si>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</si>
  <si>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</si>
  <si>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</si>
  <si>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</si>
  <si>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</si>
  <si>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</si>
  <si>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</si>
  <si>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</si>
  <si>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</si>
  <si>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</si>
  <si>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</si>
  <si>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</si>
  <si>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</si>
  <si>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</si>
  <si>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</si>
  <si>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</si>
  <si>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</si>
  <si>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</si>
  <si>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</si>
  <si>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</si>
  <si>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</si>
  <si>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</si>
  <si>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</si>
  <si>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</si>
  <si>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</si>
  <si>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</si>
  <si>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</si>
  <si>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</si>
  <si>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</si>
  <si>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</si>
  <si>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</si>
  <si>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</si>
  <si>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</si>
  <si>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</si>
  <si>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</si>
  <si>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</si>
  <si>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</si>
  <si>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</si>
  <si>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</si>
  <si>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</si>
  <si>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</si>
  <si>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</si>
  <si>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</si>
  <si>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Del ejercicio terminado Al 30 Enero del 2020</t>
  </si>
  <si>
    <t xml:space="preserve">Del ejercicio terminado Al 30 De Enero 2020 </t>
  </si>
  <si>
    <t>HOSPITAL DR. FRANCISCO E. MOSCOSO PUELLO</t>
  </si>
  <si>
    <t>Cuentas por cobrar ventas de servicios</t>
  </si>
  <si>
    <t xml:space="preserve">  </t>
  </si>
  <si>
    <t>TOTAL</t>
  </si>
  <si>
    <t/>
  </si>
  <si>
    <t xml:space="preserve">Depreciacion </t>
  </si>
  <si>
    <t>51001990009999</t>
  </si>
  <si>
    <t>51010200020007</t>
  </si>
  <si>
    <t>Combustibles, Lubricantes, Productos quimicos y Conexos</t>
  </si>
  <si>
    <t>51010200020004</t>
  </si>
  <si>
    <t>51010200020900</t>
  </si>
  <si>
    <t>Textiles y Utiles Varios</t>
  </si>
  <si>
    <t>51010200020002</t>
  </si>
  <si>
    <t>51010200020001</t>
  </si>
  <si>
    <t>Comisiones y Gastos Bancarios</t>
  </si>
  <si>
    <t>51010200010999</t>
  </si>
  <si>
    <t>Consevacion,Reparaciones Mmenores y Const.</t>
  </si>
  <si>
    <t>51010200010008</t>
  </si>
  <si>
    <t>Transporte y Almacenamiento</t>
  </si>
  <si>
    <t>51010200010005</t>
  </si>
  <si>
    <t>51010200010007</t>
  </si>
  <si>
    <t>51010200010006</t>
  </si>
  <si>
    <t>Viaticos Dentro y Fuera del País</t>
  </si>
  <si>
    <t>51010200010004</t>
  </si>
  <si>
    <t>Productos de Cuero,Caucho y Plastico</t>
  </si>
  <si>
    <t>51010200020005</t>
  </si>
  <si>
    <t>Productod de Papel, Carton e Impresos</t>
  </si>
  <si>
    <t>51010200020003</t>
  </si>
  <si>
    <t>Públicidad , Impresiones y Encuadernaciones</t>
  </si>
  <si>
    <t>51010200010003</t>
  </si>
  <si>
    <t>SERVICIOS BASICOS</t>
  </si>
  <si>
    <t>51010200010002</t>
  </si>
  <si>
    <t>Otros Servicios no Personales</t>
  </si>
  <si>
    <t>51010200010001</t>
  </si>
  <si>
    <t>Contribuciones al Seguro de Riesgo Laboral</t>
  </si>
  <si>
    <t>5101010080003</t>
  </si>
  <si>
    <t>Contribuciones al Seguro de Pensiones</t>
  </si>
  <si>
    <t>51010100800020</t>
  </si>
  <si>
    <t>Contribuciones al Seguro de Salud</t>
  </si>
  <si>
    <t>51010100080001</t>
  </si>
  <si>
    <t>Prestaciones laborales</t>
  </si>
  <si>
    <t>51010100070001</t>
  </si>
  <si>
    <t>Regalia Pascual</t>
  </si>
  <si>
    <t>51010100050000</t>
  </si>
  <si>
    <t>Compensaciones directas al Personal</t>
  </si>
  <si>
    <t>51010100030000</t>
  </si>
  <si>
    <t>Sueldos Fijos</t>
  </si>
  <si>
    <t>51010100010001</t>
  </si>
  <si>
    <t>Otras Donaciones Corrientes</t>
  </si>
  <si>
    <t>41050109980000</t>
  </si>
  <si>
    <t>41029809980000</t>
  </si>
  <si>
    <t>Transferencias Corrientes de Inst. de la Seguridad Social</t>
  </si>
  <si>
    <t>41040100040000</t>
  </si>
  <si>
    <t>Transferencias Corrientes de la Administración Central</t>
  </si>
  <si>
    <t>41040100020000</t>
  </si>
  <si>
    <t>Donaciones Corrientes de Organismos Internacionales</t>
  </si>
  <si>
    <t>41050100020000</t>
  </si>
  <si>
    <t>Transferencias Recibidas</t>
  </si>
  <si>
    <t>41040000000000</t>
  </si>
  <si>
    <t>Resultado del Ejercicios</t>
  </si>
  <si>
    <t>32030200000000</t>
  </si>
  <si>
    <t>Resultados de Ejercicios Anteriores</t>
  </si>
  <si>
    <t>32030100000000</t>
  </si>
  <si>
    <t>Capital Institucional</t>
  </si>
  <si>
    <t>32010000000000</t>
  </si>
  <si>
    <t>Oros Proveedores Directos por pagar</t>
  </si>
  <si>
    <t>2103020998000</t>
  </si>
  <si>
    <t>Regalia por pagar (sueldo 13)</t>
  </si>
  <si>
    <t>21980200019999</t>
  </si>
  <si>
    <t>Contribucion a la Seguridad Social por Pagar</t>
  </si>
  <si>
    <t>21030100040000</t>
  </si>
  <si>
    <t>Retenciones Impositivas por Pagar</t>
  </si>
  <si>
    <t>21030600010000</t>
  </si>
  <si>
    <t>Proveedores Directos interno a Pagar a Corto Plazo</t>
  </si>
  <si>
    <t>21030200010000</t>
  </si>
  <si>
    <t>Contribucion a la Seguridad Social</t>
  </si>
  <si>
    <t>21030200040000</t>
  </si>
  <si>
    <t>12069900099999</t>
  </si>
  <si>
    <t>Equipos y Muebles de Oficinas</t>
  </si>
  <si>
    <t>12060100070000</t>
  </si>
  <si>
    <t>Equipos de Computo</t>
  </si>
  <si>
    <t>12060100040000</t>
  </si>
  <si>
    <t>Equipo de Transporte, Tracción y Elevación</t>
  </si>
  <si>
    <t>12060100030000</t>
  </si>
  <si>
    <t>Equipos Médicos, Sanitarios y Veterinarios</t>
  </si>
  <si>
    <t>12060100050000</t>
  </si>
  <si>
    <t>Maquinarias y Equipos de Producción</t>
  </si>
  <si>
    <t>12060100010000</t>
  </si>
  <si>
    <t>Otros Activos</t>
  </si>
  <si>
    <t>11980000000000</t>
  </si>
  <si>
    <t>Existencia de Bienes de Cambios y Consumo</t>
  </si>
  <si>
    <t>11060100000000</t>
  </si>
  <si>
    <t>Cuentas por Cobrar al Sector Publico No Financiero</t>
  </si>
  <si>
    <t>11040200010000</t>
  </si>
  <si>
    <t>PROYECTO 3207 #314-000187-0</t>
  </si>
  <si>
    <t>11010202070000</t>
  </si>
  <si>
    <t>CUENTA ÚNICA DEL TESORO #010-252341-0</t>
  </si>
  <si>
    <t>11010202060000</t>
  </si>
  <si>
    <t>PROYECTOS (VIH) 020-107073-1</t>
  </si>
  <si>
    <t>11010202050000</t>
  </si>
  <si>
    <t>SUBVENCIONES REGIONAL #314-000000-0</t>
  </si>
  <si>
    <t>11010202040000</t>
  </si>
  <si>
    <t>MANTENIMINETO CLINIAS RURALES #314-000027-0</t>
  </si>
  <si>
    <t>11010202030000</t>
  </si>
  <si>
    <t>APORTE Y DONACIONES (TB) 020-144980-5</t>
  </si>
  <si>
    <t>11010202020000</t>
  </si>
  <si>
    <t>SEGURIDAD SOCIAL 020-106787-0</t>
  </si>
  <si>
    <t>11010202010000</t>
  </si>
  <si>
    <t>11010100020000</t>
  </si>
  <si>
    <t>BALANCE</t>
  </si>
  <si>
    <t>CREDITO</t>
  </si>
  <si>
    <t>DEBITO</t>
  </si>
  <si>
    <t>BALANCE INICIAL</t>
  </si>
  <si>
    <t>CONCEPTO</t>
  </si>
  <si>
    <t>CUENTA</t>
  </si>
  <si>
    <t>.</t>
  </si>
  <si>
    <t>Año : 2021</t>
  </si>
  <si>
    <t>BALANZA DE COMPROBACIÓN</t>
  </si>
  <si>
    <t>DIRECCION FINANCIERA</t>
  </si>
  <si>
    <t>Al 30 de Julio de 2021</t>
  </si>
  <si>
    <t>Del ejercicio terminado al 30 de Julio 2021</t>
  </si>
  <si>
    <t>Julio Desde: 01</t>
  </si>
  <si>
    <t>Julio Hasta : 30</t>
  </si>
  <si>
    <t xml:space="preserve">                            HOSPITAL DR. FRANCISCO E. MOSCOSO PUELLO</t>
  </si>
  <si>
    <t xml:space="preserve">    HOSPITAL DR. FRANCISCO E. MOSCOSO PUELLO</t>
  </si>
  <si>
    <t xml:space="preserve">                HOSPITAL DR. FRANCISCO E. MOSCOSO PUELLO</t>
  </si>
  <si>
    <t>4.1.2.1.01</t>
  </si>
  <si>
    <t xml:space="preserve">   </t>
  </si>
  <si>
    <t>Efectivo y equivalentes de efectivo  (Nota 7)</t>
  </si>
  <si>
    <t>Del ejercicio terminado al 31 de Julio del 2022</t>
  </si>
  <si>
    <t>Del ejercicio terminado al 31 de Septiembre 2022</t>
  </si>
  <si>
    <t xml:space="preserve">Del ejercicio terminado al 30 de Octubre del 2022 </t>
  </si>
  <si>
    <t>4.1.2.3.01</t>
  </si>
  <si>
    <t xml:space="preserve">Del ejercicio terminado al 30 de NOVIEMBRE del 2024 </t>
  </si>
  <si>
    <t>Del ejercicio terminado Al 30 de NOVIEMBRE del 2024</t>
  </si>
  <si>
    <t xml:space="preserve">Del ejercicio terminado al 30 NOVIEMBRE  del 2024 </t>
  </si>
  <si>
    <t xml:space="preserve">Del ejercicio terminado al 30 NOVIEMBRE del 2024 </t>
  </si>
  <si>
    <t>Del ejercicio terminado Al 30 de NOVIEMBRE 2024</t>
  </si>
  <si>
    <t>Al 30 de NOVIEMBRE de 2024</t>
  </si>
  <si>
    <t>Del ejercicio terminado Al 30 NOVIEMBRE del  2024</t>
  </si>
  <si>
    <t>Del ejercicio terminado Al 30 NOVIEMBRE del 2024</t>
  </si>
  <si>
    <t>Licda. Esthefany Pérez</t>
  </si>
  <si>
    <t>Depto. Contabilidad y Finanzas</t>
  </si>
  <si>
    <t xml:space="preserve">                           ________________.</t>
  </si>
  <si>
    <t>Total activos netos/Patrimonio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</si>
</sst>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_(&quot;RD$&quot;* #,##0_);_(&quot;RD$&quot;* \(#,##0\);_(&quot;RD$&quot;* &quot;-&quot;_);_(@_)"/>
    <numFmt numFmtId="169" formatCode="_(* #,##0_);_(* \(#,##0\);_(* &quot;-&quot;??_);_(@_)"/>
    <numFmt numFmtId="170" formatCode="#,##0.0000000"/>
  </numFmts>
  <fonts count="59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b/>
      <sz val="14"/>
      <color rgb="FF0000FF"/>
      <name val="Times New Roman"/>
      <family val="1"/>
    </font>
    <font>
      <b/>
      <sz val="14"/>
      <color rgb="FF000000"/>
      <name val="Times New Roman"/>
      <family val="1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1"/>
      <name val="Calibri"/>
      <family val="2"/>
    </font>
    <font>
      <b/>
      <sz val="10"/>
      <color rgb="FF000000"/>
      <name val="Segoe UI"/>
      <family val="2"/>
    </font>
    <font>
      <sz val="9"/>
      <color rgb="FF000000"/>
      <name val="Segoe UI"/>
      <family val="2"/>
    </font>
    <font>
      <b/>
      <sz val="11"/>
      <color theme="0"/>
      <name val="Calibri"/>
      <family val="2"/>
    </font>
    <font>
      <b/>
      <sz val="9"/>
      <color rgb="FFFFFFFF"/>
      <name val="Segoe UI"/>
      <family val="2"/>
    </font>
    <font>
      <sz val="10"/>
      <color rgb="FF000000"/>
      <name val="Segoe UI"/>
      <family val="2"/>
    </font>
    <font>
      <b/>
      <sz val="12"/>
      <color rgb="FF000000"/>
      <name val="Segoe UI"/>
      <family val="2"/>
    </font>
    <font>
      <b/>
      <sz val="16"/>
      <color rgb="FF000000"/>
      <name val="Segoe UI"/>
      <family val="2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sz val="11"/>
      <color rgb="FF00206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2060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3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3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4" fillId="0" borderId="0" xfId="0" applyFont="1"/>
    <xf numFmtId="0" fontId="0" fillId="0" borderId="0" xfId="0" applyBorder="1"/>
    <xf numFmtId="0" fontId="14" fillId="0" borderId="0" xfId="0" applyFont="1" applyBorder="1"/>
    <xf numFmtId="4" fontId="0" fillId="0" borderId="0" xfId="0" applyNumberFormat="1" applyBorder="1"/>
    <xf numFmtId="0" fontId="4" fillId="0" borderId="0" xfId="0" applyFont="1"/>
    <xf numFmtId="3" fontId="8" fillId="0" borderId="4" xfId="0" applyNumberFormat="1" applyFont="1" applyBorder="1" applyAlignment="1">
      <alignment horizontal="center"/>
    </xf>
    <xf numFmtId="0" fontId="0" fillId="0" borderId="5" xfId="0" applyBorder="1"/>
    <xf numFmtId="0" fontId="3" fillId="0" borderId="5" xfId="0" applyFont="1" applyFill="1" applyBorder="1"/>
    <xf numFmtId="3" fontId="4" fillId="0" borderId="5" xfId="0" applyNumberFormat="1" applyFont="1" applyBorder="1"/>
    <xf numFmtId="0" fontId="16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9" fillId="0" borderId="5" xfId="0" applyFont="1" applyBorder="1"/>
    <xf numFmtId="0" fontId="18" fillId="0" borderId="5" xfId="0" applyFont="1" applyFill="1" applyBorder="1" applyAlignment="1">
      <alignment horizontal="left"/>
    </xf>
    <xf numFmtId="3" fontId="19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21" fillId="0" borderId="5" xfId="0" applyFont="1" applyBorder="1" applyAlignment="1">
      <alignment vertical="center"/>
    </xf>
    <xf numFmtId="3" fontId="22" fillId="0" borderId="5" xfId="0" applyNumberFormat="1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3" fontId="19" fillId="0" borderId="5" xfId="0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18" fillId="3" borderId="5" xfId="2" applyFont="1" applyFill="1" applyBorder="1" applyAlignment="1">
      <alignment horizontal="center"/>
    </xf>
    <xf numFmtId="165" fontId="18" fillId="0" borderId="0" xfId="2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justify" vertical="center"/>
    </xf>
    <xf numFmtId="0" fontId="26" fillId="0" borderId="5" xfId="0" applyFont="1" applyBorder="1"/>
    <xf numFmtId="3" fontId="3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7" fillId="0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3" fontId="26" fillId="0" borderId="5" xfId="1" applyNumberFormat="1" applyFont="1" applyFill="1" applyBorder="1" applyAlignment="1">
      <alignment horizontal="center" vertical="center"/>
    </xf>
    <xf numFmtId="3" fontId="28" fillId="0" borderId="5" xfId="1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vertical="center"/>
    </xf>
    <xf numFmtId="3" fontId="30" fillId="0" borderId="5" xfId="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28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/>
    <xf numFmtId="165" fontId="0" fillId="0" borderId="0" xfId="0" applyNumberFormat="1"/>
    <xf numFmtId="0" fontId="26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3" fontId="0" fillId="0" borderId="5" xfId="0" applyNumberFormat="1" applyFill="1" applyBorder="1"/>
    <xf numFmtId="3" fontId="7" fillId="0" borderId="5" xfId="12" applyNumberFormat="1" applyFont="1" applyBorder="1"/>
    <xf numFmtId="0" fontId="17" fillId="4" borderId="5" xfId="0" applyFont="1" applyFill="1" applyBorder="1" applyAlignment="1">
      <alignment vertical="center"/>
    </xf>
    <xf numFmtId="0" fontId="9" fillId="0" borderId="5" xfId="9" applyFont="1" applyBorder="1"/>
    <xf numFmtId="0" fontId="24" fillId="0" borderId="3" xfId="0" applyFont="1" applyFill="1" applyBorder="1" applyAlignment="1">
      <alignment horizontal="center"/>
    </xf>
    <xf numFmtId="0" fontId="1" fillId="0" borderId="5" xfId="0" applyFont="1" applyBorder="1"/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3" fontId="19" fillId="0" borderId="5" xfId="0" applyNumberFormat="1" applyFont="1" applyFill="1" applyBorder="1"/>
    <xf numFmtId="3" fontId="19" fillId="0" borderId="5" xfId="0" applyNumberFormat="1" applyFont="1" applyFill="1" applyBorder="1" applyAlignment="1">
      <alignment horizontal="center"/>
    </xf>
    <xf numFmtId="0" fontId="27" fillId="0" borderId="0" xfId="0" applyFont="1" applyFill="1" applyAlignment="1">
      <alignment vertical="center"/>
    </xf>
    <xf numFmtId="0" fontId="32" fillId="0" borderId="5" xfId="0" applyFont="1" applyFill="1" applyBorder="1" applyAlignment="1">
      <alignment horizontal="left" vertical="top" wrapText="1"/>
    </xf>
    <xf numFmtId="0" fontId="19" fillId="0" borderId="5" xfId="0" applyFont="1" applyFill="1" applyBorder="1"/>
    <xf numFmtId="0" fontId="1" fillId="0" borderId="6" xfId="0" applyFont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0" fontId="18" fillId="0" borderId="5" xfId="9" applyFont="1" applyFill="1" applyBorder="1"/>
    <xf numFmtId="0" fontId="19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/>
    <xf numFmtId="164" fontId="3" fillId="0" borderId="0" xfId="0" applyNumberFormat="1" applyFont="1" applyAlignment="1">
      <alignment horizontal="left" vertical="center" indent="5"/>
    </xf>
    <xf numFmtId="164" fontId="3" fillId="0" borderId="0" xfId="0" applyNumberFormat="1" applyFont="1"/>
    <xf numFmtId="164" fontId="3" fillId="0" borderId="0" xfId="0" applyNumberFormat="1" applyFont="1" applyBorder="1" applyAlignment="1"/>
    <xf numFmtId="164" fontId="3" fillId="0" borderId="0" xfId="0" applyNumberFormat="1" applyFont="1" applyBorder="1" applyAlignment="1">
      <alignment horizontal="left" vertical="center" indent="5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/>
    <xf numFmtId="164" fontId="4" fillId="0" borderId="0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164" fontId="4" fillId="0" borderId="2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vertical="center"/>
    </xf>
    <xf numFmtId="0" fontId="19" fillId="0" borderId="7" xfId="0" applyFont="1" applyBorder="1" applyAlignment="1">
      <alignment horizontal="justify" vertical="center"/>
    </xf>
    <xf numFmtId="0" fontId="19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1" fillId="0" borderId="3" xfId="0" applyFont="1" applyBorder="1"/>
    <xf numFmtId="3" fontId="1" fillId="0" borderId="5" xfId="0" applyNumberFormat="1" applyFont="1" applyBorder="1" applyAlignment="1">
      <alignment horizontal="center"/>
    </xf>
    <xf numFmtId="3" fontId="15" fillId="0" borderId="0" xfId="0" applyNumberFormat="1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8" fontId="3" fillId="0" borderId="0" xfId="0" applyNumberFormat="1" applyFont="1" applyAlignment="1">
      <alignment vertical="center"/>
    </xf>
    <xf numFmtId="165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7" fillId="0" borderId="0" xfId="0" applyFont="1" applyAlignment="1">
      <alignment vertical="center"/>
    </xf>
    <xf numFmtId="0" fontId="18" fillId="0" borderId="7" xfId="0" applyFont="1" applyFill="1" applyBorder="1" applyAlignment="1">
      <alignment horizontal="left"/>
    </xf>
    <xf numFmtId="0" fontId="17" fillId="0" borderId="3" xfId="0" applyFont="1" applyFill="1" applyBorder="1" applyAlignment="1">
      <alignment vertical="center"/>
    </xf>
    <xf numFmtId="0" fontId="18" fillId="0" borderId="3" xfId="9" applyFont="1" applyFill="1" applyBorder="1"/>
    <xf numFmtId="0" fontId="34" fillId="0" borderId="0" xfId="0" applyFont="1" applyFill="1" applyBorder="1" applyAlignment="1">
      <alignment horizontal="left" vertical="top"/>
    </xf>
    <xf numFmtId="0" fontId="35" fillId="0" borderId="5" xfId="0" applyFont="1" applyFill="1" applyBorder="1" applyAlignment="1">
      <alignment horizontal="left" vertical="top"/>
    </xf>
    <xf numFmtId="0" fontId="36" fillId="0" borderId="5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left" vertical="top"/>
    </xf>
    <xf numFmtId="0" fontId="23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7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5" fillId="0" borderId="0" xfId="0" applyFont="1"/>
    <xf numFmtId="0" fontId="39" fillId="0" borderId="5" xfId="0" applyFont="1" applyBorder="1"/>
    <xf numFmtId="0" fontId="15" fillId="0" borderId="5" xfId="0" applyFont="1" applyBorder="1"/>
    <xf numFmtId="0" fontId="1" fillId="0" borderId="5" xfId="0" applyFont="1" applyBorder="1" applyAlignment="1">
      <alignment horizontal="center"/>
    </xf>
    <xf numFmtId="3" fontId="19" fillId="0" borderId="4" xfId="0" applyNumberFormat="1" applyFont="1" applyFill="1" applyBorder="1" applyAlignment="1">
      <alignment horizontal="center"/>
    </xf>
    <xf numFmtId="3" fontId="40" fillId="0" borderId="4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69" fontId="3" fillId="0" borderId="5" xfId="12" applyNumberFormat="1" applyFont="1" applyBorder="1" applyAlignment="1"/>
    <xf numFmtId="0" fontId="41" fillId="0" borderId="0" xfId="0" applyFont="1" applyFill="1" applyAlignment="1">
      <alignment vertical="center"/>
    </xf>
    <xf numFmtId="164" fontId="42" fillId="0" borderId="0" xfId="0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164" fontId="42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42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6" fillId="0" borderId="0" xfId="1" applyNumberFormat="1" applyFont="1" applyFill="1" applyBorder="1" applyAlignment="1">
      <alignment horizontal="center" vertical="center"/>
    </xf>
    <xf numFmtId="164" fontId="4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0" fontId="42" fillId="0" borderId="0" xfId="0" applyNumberFormat="1" applyFont="1" applyAlignment="1">
      <alignment horizontal="center"/>
    </xf>
    <xf numFmtId="0" fontId="42" fillId="0" borderId="0" xfId="0" applyFont="1" applyBorder="1" applyAlignment="1">
      <alignment horizontal="center"/>
    </xf>
    <xf numFmtId="3" fontId="20" fillId="0" borderId="5" xfId="0" applyNumberFormat="1" applyFont="1" applyBorder="1" applyAlignment="1">
      <alignment horizontal="center"/>
    </xf>
    <xf numFmtId="3" fontId="15" fillId="0" borderId="5" xfId="0" applyNumberFormat="1" applyFont="1" applyBorder="1" applyAlignment="1">
      <alignment horizontal="center"/>
    </xf>
    <xf numFmtId="0" fontId="24" fillId="0" borderId="5" xfId="0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45" fillId="5" borderId="5" xfId="0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9" fillId="0" borderId="3" xfId="0" applyFont="1" applyBorder="1"/>
    <xf numFmtId="0" fontId="1" fillId="0" borderId="3" xfId="0" applyFont="1" applyFill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12" xfId="0" applyFont="1" applyBorder="1"/>
    <xf numFmtId="0" fontId="15" fillId="0" borderId="0" xfId="0" applyFont="1" applyFill="1"/>
    <xf numFmtId="0" fontId="19" fillId="0" borderId="3" xfId="0" applyFont="1" applyBorder="1" applyAlignment="1">
      <alignment horizontal="left"/>
    </xf>
    <xf numFmtId="0" fontId="19" fillId="0" borderId="3" xfId="0" applyFont="1" applyFill="1" applyBorder="1"/>
    <xf numFmtId="4" fontId="19" fillId="0" borderId="3" xfId="0" applyNumberFormat="1" applyFont="1" applyBorder="1"/>
    <xf numFmtId="0" fontId="18" fillId="0" borderId="3" xfId="1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165" fontId="18" fillId="3" borderId="5" xfId="2" applyFont="1" applyFill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/>
    <xf numFmtId="164" fontId="3" fillId="2" borderId="0" xfId="0" applyNumberFormat="1" applyFont="1" applyFill="1" applyBorder="1" applyAlignment="1"/>
    <xf numFmtId="164" fontId="3" fillId="2" borderId="1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/>
    <xf numFmtId="164" fontId="4" fillId="2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horizontal="left" vertical="center"/>
    </xf>
    <xf numFmtId="49" fontId="0" fillId="2" borderId="0" xfId="0" applyNumberForma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9" fontId="47" fillId="0" borderId="5" xfId="12" applyNumberFormat="1" applyFont="1" applyBorder="1" applyAlignment="1"/>
    <xf numFmtId="164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4" fillId="0" borderId="5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/>
    </xf>
    <xf numFmtId="0" fontId="21" fillId="0" borderId="5" xfId="0" applyFont="1" applyBorder="1" applyAlignment="1">
      <alignment horizontal="center" vertical="center"/>
    </xf>
    <xf numFmtId="165" fontId="18" fillId="3" borderId="7" xfId="2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/>
    </xf>
    <xf numFmtId="165" fontId="19" fillId="0" borderId="5" xfId="12" applyFont="1" applyFill="1" applyBorder="1" applyAlignment="1">
      <alignment vertical="center"/>
    </xf>
    <xf numFmtId="165" fontId="19" fillId="0" borderId="5" xfId="12" applyFont="1" applyBorder="1" applyAlignment="1"/>
    <xf numFmtId="165" fontId="1" fillId="0" borderId="5" xfId="12" applyFont="1" applyFill="1" applyBorder="1" applyAlignment="1">
      <alignment vertical="center"/>
    </xf>
    <xf numFmtId="165" fontId="19" fillId="0" borderId="5" xfId="12" applyFont="1" applyBorder="1" applyAlignment="1">
      <alignment horizontal="center"/>
    </xf>
    <xf numFmtId="165" fontId="19" fillId="0" borderId="5" xfId="12" applyFont="1" applyFill="1" applyBorder="1" applyAlignment="1">
      <alignment horizontal="center" vertical="center"/>
    </xf>
    <xf numFmtId="165" fontId="19" fillId="0" borderId="5" xfId="12" applyFont="1" applyFill="1" applyBorder="1" applyAlignment="1">
      <alignment horizontal="center"/>
    </xf>
    <xf numFmtId="165" fontId="46" fillId="0" borderId="5" xfId="12" applyFont="1" applyFill="1" applyBorder="1" applyAlignment="1">
      <alignment vertical="center"/>
    </xf>
    <xf numFmtId="165" fontId="3" fillId="0" borderId="5" xfId="12" applyFont="1" applyBorder="1" applyAlignment="1">
      <alignment horizontal="center"/>
    </xf>
    <xf numFmtId="165" fontId="4" fillId="0" borderId="5" xfId="12" applyFont="1" applyBorder="1" applyAlignment="1">
      <alignment horizontal="center"/>
    </xf>
    <xf numFmtId="165" fontId="14" fillId="0" borderId="0" xfId="12" applyFont="1"/>
    <xf numFmtId="165" fontId="0" fillId="0" borderId="0" xfId="12" applyFont="1"/>
    <xf numFmtId="0" fontId="48" fillId="0" borderId="0" xfId="0" applyFont="1" applyFill="1" applyBorder="1"/>
    <xf numFmtId="165" fontId="48" fillId="0" borderId="0" xfId="0" applyNumberFormat="1" applyFont="1" applyFill="1" applyBorder="1"/>
    <xf numFmtId="49" fontId="48" fillId="0" borderId="0" xfId="0" applyNumberFormat="1" applyFont="1" applyFill="1" applyBorder="1" applyAlignment="1">
      <alignment horizontal="right"/>
    </xf>
    <xf numFmtId="165" fontId="49" fillId="6" borderId="13" xfId="12" applyFont="1" applyFill="1" applyBorder="1" applyAlignment="1">
      <alignment horizontal="right" vertical="top" wrapText="1" readingOrder="1"/>
    </xf>
    <xf numFmtId="165" fontId="49" fillId="6" borderId="13" xfId="0" applyNumberFormat="1" applyFont="1" applyFill="1" applyBorder="1" applyAlignment="1">
      <alignment horizontal="right" vertical="top" wrapText="1" readingOrder="1"/>
    </xf>
    <xf numFmtId="165" fontId="49" fillId="6" borderId="13" xfId="0" applyNumberFormat="1" applyFont="1" applyFill="1" applyBorder="1" applyAlignment="1">
      <alignment vertical="top" wrapText="1" readingOrder="1"/>
    </xf>
    <xf numFmtId="0" fontId="49" fillId="6" borderId="13" xfId="0" applyNumberFormat="1" applyFont="1" applyFill="1" applyBorder="1" applyAlignment="1">
      <alignment vertical="top" wrapText="1" readingOrder="1"/>
    </xf>
    <xf numFmtId="49" fontId="49" fillId="6" borderId="13" xfId="0" applyNumberFormat="1" applyFont="1" applyFill="1" applyBorder="1" applyAlignment="1">
      <alignment horizontal="right" vertical="top" wrapText="1" readingOrder="1"/>
    </xf>
    <xf numFmtId="165" fontId="50" fillId="0" borderId="13" xfId="0" applyNumberFormat="1" applyFont="1" applyFill="1" applyBorder="1" applyAlignment="1">
      <alignment horizontal="right" vertical="top" wrapText="1" readingOrder="1"/>
    </xf>
    <xf numFmtId="165" fontId="50" fillId="0" borderId="13" xfId="0" applyNumberFormat="1" applyFont="1" applyFill="1" applyBorder="1" applyAlignment="1">
      <alignment vertical="top" wrapText="1" readingOrder="1"/>
    </xf>
    <xf numFmtId="0" fontId="50" fillId="0" borderId="13" xfId="0" applyNumberFormat="1" applyFont="1" applyFill="1" applyBorder="1" applyAlignment="1">
      <alignment vertical="top" wrapText="1" readingOrder="1"/>
    </xf>
    <xf numFmtId="49" fontId="50" fillId="0" borderId="13" xfId="0" applyNumberFormat="1" applyFont="1" applyFill="1" applyBorder="1" applyAlignment="1">
      <alignment horizontal="left" vertical="top" wrapText="1" readingOrder="1"/>
    </xf>
    <xf numFmtId="49" fontId="50" fillId="0" borderId="13" xfId="0" applyNumberFormat="1" applyFont="1" applyFill="1" applyBorder="1" applyAlignment="1">
      <alignment horizontal="right" vertical="top" wrapText="1" readingOrder="1"/>
    </xf>
    <xf numFmtId="165" fontId="50" fillId="0" borderId="13" xfId="12" applyFont="1" applyFill="1" applyBorder="1" applyAlignment="1">
      <alignment vertical="top" wrapText="1" readingOrder="1"/>
    </xf>
    <xf numFmtId="165" fontId="48" fillId="0" borderId="0" xfId="0" applyNumberFormat="1" applyFont="1" applyFill="1" applyBorder="1" applyAlignment="1">
      <alignment vertical="top"/>
    </xf>
    <xf numFmtId="165" fontId="50" fillId="2" borderId="13" xfId="0" applyNumberFormat="1" applyFont="1" applyFill="1" applyBorder="1" applyAlignment="1">
      <alignment horizontal="right" vertical="top" wrapText="1" readingOrder="1"/>
    </xf>
    <xf numFmtId="49" fontId="50" fillId="0" borderId="13" xfId="0" applyNumberFormat="1" applyFont="1" applyFill="1" applyBorder="1" applyAlignment="1">
      <alignment horizontal="center" vertical="top" wrapText="1" readingOrder="1"/>
    </xf>
    <xf numFmtId="165" fontId="0" fillId="2" borderId="0" xfId="0" applyNumberFormat="1" applyFill="1"/>
    <xf numFmtId="0" fontId="0" fillId="2" borderId="0" xfId="0" applyFill="1"/>
    <xf numFmtId="49" fontId="50" fillId="0" borderId="13" xfId="0" applyNumberFormat="1" applyFont="1" applyFill="1" applyBorder="1" applyAlignment="1">
      <alignment vertical="top" wrapText="1" readingOrder="1"/>
    </xf>
    <xf numFmtId="165" fontId="50" fillId="2" borderId="13" xfId="0" applyNumberFormat="1" applyFont="1" applyFill="1" applyBorder="1" applyAlignment="1">
      <alignment vertical="top" wrapText="1" readingOrder="1"/>
    </xf>
    <xf numFmtId="49" fontId="50" fillId="0" borderId="14" xfId="0" applyNumberFormat="1" applyFont="1" applyFill="1" applyBorder="1" applyAlignment="1">
      <alignment horizontal="right" vertical="top" readingOrder="1"/>
    </xf>
    <xf numFmtId="0" fontId="51" fillId="7" borderId="0" xfId="0" applyFont="1" applyFill="1" applyBorder="1" applyAlignment="1">
      <alignment horizontal="center"/>
    </xf>
    <xf numFmtId="0" fontId="52" fillId="8" borderId="13" xfId="0" applyNumberFormat="1" applyFont="1" applyFill="1" applyBorder="1" applyAlignment="1">
      <alignment horizontal="center" vertical="top" wrapText="1" readingOrder="1"/>
    </xf>
    <xf numFmtId="49" fontId="52" fillId="8" borderId="13" xfId="0" applyNumberFormat="1" applyFont="1" applyFill="1" applyBorder="1" applyAlignment="1">
      <alignment horizontal="center" vertical="top" wrapText="1" readingOrder="1"/>
    </xf>
    <xf numFmtId="0" fontId="48" fillId="0" borderId="0" xfId="0" applyFont="1" applyFill="1" applyBorder="1" applyAlignment="1"/>
    <xf numFmtId="0" fontId="53" fillId="9" borderId="0" xfId="0" applyNumberFormat="1" applyFont="1" applyFill="1" applyBorder="1" applyAlignment="1">
      <alignment vertical="top" wrapText="1" readingOrder="1"/>
    </xf>
    <xf numFmtId="0" fontId="53" fillId="9" borderId="0" xfId="0" applyNumberFormat="1" applyFont="1" applyFill="1" applyBorder="1" applyAlignment="1">
      <alignment horizontal="left" vertical="top" wrapText="1" readingOrder="1"/>
    </xf>
    <xf numFmtId="0" fontId="1" fillId="2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" fillId="2" borderId="0" xfId="0" applyFont="1" applyFill="1" applyAlignment="1"/>
    <xf numFmtId="1" fontId="8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justify"/>
    </xf>
    <xf numFmtId="39" fontId="4" fillId="2" borderId="0" xfId="0" applyNumberFormat="1" applyFont="1" applyFill="1" applyAlignment="1"/>
    <xf numFmtId="39" fontId="3" fillId="2" borderId="0" xfId="0" applyNumberFormat="1" applyFont="1" applyFill="1" applyAlignment="1"/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3" fillId="0" borderId="0" xfId="0" applyFont="1" applyBorder="1" applyAlignment="1"/>
    <xf numFmtId="164" fontId="4" fillId="2" borderId="1" xfId="0" applyNumberFormat="1" applyFont="1" applyFill="1" applyBorder="1" applyAlignment="1"/>
    <xf numFmtId="164" fontId="4" fillId="2" borderId="0" xfId="0" applyNumberFormat="1" applyFont="1" applyFill="1" applyBorder="1" applyAlignment="1"/>
    <xf numFmtId="0" fontId="3" fillId="2" borderId="0" xfId="0" applyFont="1" applyFill="1" applyBorder="1" applyAlignment="1"/>
    <xf numFmtId="164" fontId="4" fillId="2" borderId="2" xfId="0" applyNumberFormat="1" applyFont="1" applyFill="1" applyBorder="1" applyAlignment="1"/>
    <xf numFmtId="164" fontId="6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Alignment="1"/>
    <xf numFmtId="4" fontId="0" fillId="0" borderId="5" xfId="0" applyNumberFormat="1" applyBorder="1"/>
    <xf numFmtId="165" fontId="36" fillId="0" borderId="5" xfId="12" applyFont="1" applyFill="1" applyBorder="1" applyAlignment="1">
      <alignment horizontal="left" vertical="top"/>
    </xf>
    <xf numFmtId="3" fontId="14" fillId="0" borderId="5" xfId="0" applyNumberFormat="1" applyFont="1" applyBorder="1"/>
    <xf numFmtId="4" fontId="0" fillId="0" borderId="5" xfId="0" applyNumberFormat="1" applyFill="1" applyBorder="1"/>
    <xf numFmtId="165" fontId="0" fillId="0" borderId="5" xfId="0" applyNumberFormat="1" applyBorder="1"/>
    <xf numFmtId="4" fontId="1" fillId="0" borderId="5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7" fillId="2" borderId="0" xfId="0" applyFont="1" applyFill="1" applyAlignment="1">
      <alignment horizontal="center"/>
    </xf>
    <xf numFmtId="0" fontId="58" fillId="2" borderId="0" xfId="0" applyFont="1" applyFill="1" applyAlignment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9" fillId="2" borderId="0" xfId="0" applyFont="1" applyFill="1" applyAlignment="1">
      <alignment horizontal="justify"/>
    </xf>
    <xf numFmtId="1" fontId="40" fillId="2" borderId="0" xfId="0" applyNumberFormat="1" applyFont="1" applyFill="1" applyAlignment="1">
      <alignment horizontal="center"/>
    </xf>
    <xf numFmtId="0" fontId="19" fillId="2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5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8" fillId="0" borderId="0" xfId="0" applyFont="1" applyFill="1" applyBorder="1"/>
    <xf numFmtId="0" fontId="55" fillId="0" borderId="0" xfId="0" applyNumberFormat="1" applyFont="1" applyFill="1" applyBorder="1" applyAlignment="1">
      <alignment horizontal="center" vertical="top" wrapText="1" readingOrder="1"/>
    </xf>
    <xf numFmtId="0" fontId="54" fillId="0" borderId="0" xfId="0" applyNumberFormat="1" applyFont="1" applyFill="1" applyBorder="1" applyAlignment="1">
      <alignment horizontal="center" vertical="top" wrapText="1" readingOrder="1"/>
    </xf>
    <xf numFmtId="0" fontId="53" fillId="9" borderId="0" xfId="0" applyNumberFormat="1" applyFont="1" applyFill="1" applyBorder="1" applyAlignment="1">
      <alignment horizontal="left" vertical="top" wrapText="1" readingOrder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</cellXfs>
  <cellStyles count="13">
    <cellStyle name="Comma_Hoja de trabajo flujo 2007" xfId="7"/>
    <cellStyle name="Millares" xfId="12" builtinId="3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69</xdr:row>
      <xdr:rowOff>0</xdr:rowOff>
    </xdr:to>
    <xdr:pic>
      <xdr:nvPicPr>
        <xdr:cNvPr id="4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5349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zoomScaleSheetLayoutView="85" workbookViewId="0">
      <selection activeCell="B126" sqref="B126"/>
    </sheetView>
  </sheetViews>
  <sheetFormatPr baseColWidth="10" defaultColWidth="11.42578125" defaultRowHeight="15"/>
  <cols>
    <col min="1" max="1" width="0" style="2" hidden="1" customWidth="1"/>
    <col min="2" max="2" width="63.5703125" style="2" customWidth="1"/>
    <col min="3" max="4" width="18.42578125" style="153" customWidth="1"/>
    <col min="5" max="5" width="6.42578125" style="166" customWidth="1"/>
    <col min="6" max="6" width="16.42578125" style="2" hidden="1" customWidth="1"/>
    <col min="7" max="7" width="17.5703125" style="2" hidden="1" customWidth="1"/>
    <col min="8" max="8" width="16.42578125" style="2" customWidth="1"/>
    <col min="9" max="16384" width="11.42578125" style="2"/>
  </cols>
  <sheetData>
    <row r="1" spans="1:8">
      <c r="A1" s="154"/>
      <c r="B1" s="148" t="s">
        <v>490</v>
      </c>
      <c r="C1" s="149"/>
      <c r="D1" s="150"/>
      <c r="E1" s="155"/>
    </row>
    <row r="2" spans="1:8" ht="15.75">
      <c r="A2" s="154"/>
      <c r="B2" s="300" t="s">
        <v>595</v>
      </c>
      <c r="C2" s="300"/>
      <c r="D2" s="300"/>
      <c r="E2" s="156"/>
    </row>
    <row r="3" spans="1:8" ht="15.75">
      <c r="A3" s="154"/>
      <c r="B3" s="300" t="s">
        <v>505</v>
      </c>
      <c r="C3" s="300"/>
      <c r="D3" s="300"/>
      <c r="E3" s="156"/>
    </row>
    <row r="4" spans="1:8" ht="15.75">
      <c r="A4" s="154"/>
      <c r="B4" s="300" t="s">
        <v>714</v>
      </c>
      <c r="C4" s="300"/>
      <c r="D4" s="300"/>
      <c r="E4" s="156"/>
    </row>
    <row r="5" spans="1:8" ht="15.75">
      <c r="A5" s="154"/>
      <c r="B5" s="300" t="s">
        <v>0</v>
      </c>
      <c r="C5" s="300"/>
      <c r="D5" s="300"/>
      <c r="E5" s="156"/>
    </row>
    <row r="6" spans="1:8">
      <c r="A6" s="154"/>
      <c r="B6" s="43" t="s">
        <v>16</v>
      </c>
      <c r="C6" s="149"/>
      <c r="D6" s="149"/>
      <c r="E6" s="151"/>
    </row>
    <row r="7" spans="1:8">
      <c r="A7" s="154"/>
      <c r="B7" s="157"/>
      <c r="C7" s="149"/>
      <c r="D7" s="149"/>
      <c r="E7" s="151"/>
    </row>
    <row r="8" spans="1:8" ht="15.75">
      <c r="A8" s="154" t="s">
        <v>506</v>
      </c>
      <c r="B8" s="169" t="s">
        <v>507</v>
      </c>
      <c r="C8" s="170" t="s">
        <v>508</v>
      </c>
      <c r="D8" s="171" t="s">
        <v>509</v>
      </c>
      <c r="E8" s="158"/>
    </row>
    <row r="9" spans="1:8" ht="15.75">
      <c r="A9" s="159" t="s">
        <v>50</v>
      </c>
      <c r="B9" s="172" t="s">
        <v>510</v>
      </c>
      <c r="C9" s="228">
        <v>19079790.960000001</v>
      </c>
      <c r="D9" s="228"/>
      <c r="E9" s="151"/>
    </row>
    <row r="10" spans="1:8" ht="15.75">
      <c r="A10" s="159" t="s">
        <v>53</v>
      </c>
      <c r="B10" s="172" t="s">
        <v>596</v>
      </c>
      <c r="C10" s="228">
        <v>8381363.5300000003</v>
      </c>
      <c r="D10" s="228"/>
      <c r="E10" s="151"/>
      <c r="F10" s="152"/>
      <c r="G10" s="152"/>
    </row>
    <row r="11" spans="1:8" ht="15.75">
      <c r="A11" s="159" t="s">
        <v>54</v>
      </c>
      <c r="B11" s="172" t="s">
        <v>326</v>
      </c>
      <c r="C11" s="228">
        <v>231580013.87</v>
      </c>
      <c r="D11" s="228"/>
      <c r="E11" s="151"/>
      <c r="F11" s="152"/>
      <c r="G11" s="152"/>
    </row>
    <row r="12" spans="1:8" ht="15.75" hidden="1">
      <c r="A12" s="159" t="s">
        <v>55</v>
      </c>
      <c r="B12" s="172" t="s">
        <v>511</v>
      </c>
      <c r="C12" s="228"/>
      <c r="D12" s="228"/>
      <c r="E12" s="151"/>
      <c r="F12" s="152"/>
      <c r="G12" s="152"/>
    </row>
    <row r="13" spans="1:8" ht="15.75">
      <c r="A13" s="159" t="s">
        <v>61</v>
      </c>
      <c r="B13" s="172" t="s">
        <v>512</v>
      </c>
      <c r="C13" s="228">
        <v>115562718.87</v>
      </c>
      <c r="D13" s="228"/>
      <c r="E13" s="151"/>
      <c r="F13" s="152"/>
      <c r="G13" s="152"/>
      <c r="H13" s="89"/>
    </row>
    <row r="14" spans="1:8" ht="15.75">
      <c r="A14" s="159" t="s">
        <v>61</v>
      </c>
      <c r="B14" s="172" t="s">
        <v>513</v>
      </c>
      <c r="C14" s="229">
        <v>133084322.89999999</v>
      </c>
      <c r="D14" s="228"/>
      <c r="E14" s="151"/>
      <c r="F14" s="152"/>
      <c r="G14" s="152"/>
    </row>
    <row r="15" spans="1:8" ht="15.75" hidden="1">
      <c r="A15" s="159"/>
      <c r="B15" s="172"/>
      <c r="C15" s="228"/>
      <c r="D15" s="228"/>
      <c r="E15" s="151"/>
      <c r="F15" s="152"/>
      <c r="G15" s="152"/>
    </row>
    <row r="16" spans="1:8" ht="15.75" hidden="1">
      <c r="A16" s="159" t="s">
        <v>506</v>
      </c>
      <c r="B16" s="173" t="s">
        <v>514</v>
      </c>
      <c r="C16" s="230"/>
      <c r="D16" s="228"/>
      <c r="E16" s="151"/>
      <c r="F16" s="152"/>
      <c r="G16" s="152"/>
    </row>
    <row r="17" spans="1:8" ht="15.75">
      <c r="A17" s="159" t="s">
        <v>65</v>
      </c>
      <c r="B17" s="33" t="s">
        <v>543</v>
      </c>
      <c r="C17" s="228"/>
      <c r="D17" s="228">
        <v>25745977.809999999</v>
      </c>
      <c r="E17" s="151"/>
      <c r="F17" s="152"/>
      <c r="G17" s="152"/>
    </row>
    <row r="18" spans="1:8" ht="15.75">
      <c r="A18" s="159" t="s">
        <v>68</v>
      </c>
      <c r="B18" s="172" t="s">
        <v>515</v>
      </c>
      <c r="C18" s="231"/>
      <c r="D18" s="228"/>
      <c r="E18" s="151"/>
      <c r="F18" s="152"/>
      <c r="G18" s="152"/>
    </row>
    <row r="19" spans="1:8" ht="15.75">
      <c r="A19" s="159"/>
      <c r="B19" s="172" t="s">
        <v>546</v>
      </c>
      <c r="C19" s="231"/>
      <c r="D19" s="228"/>
      <c r="E19" s="151"/>
      <c r="F19" s="152"/>
      <c r="G19" s="152"/>
    </row>
    <row r="20" spans="1:8" ht="15.75">
      <c r="A20" s="159"/>
      <c r="B20" s="174" t="s">
        <v>544</v>
      </c>
      <c r="C20" s="231"/>
      <c r="D20" s="228">
        <v>444855103.97000003</v>
      </c>
      <c r="E20" s="151"/>
      <c r="F20" s="152"/>
      <c r="G20" s="152"/>
    </row>
    <row r="21" spans="1:8" ht="15.75">
      <c r="A21" s="159"/>
      <c r="B21" s="174" t="s">
        <v>545</v>
      </c>
      <c r="C21" s="231"/>
      <c r="D21" s="228"/>
      <c r="E21" s="151"/>
      <c r="F21" s="152"/>
      <c r="G21" s="152"/>
    </row>
    <row r="22" spans="1:8" ht="15" customHeight="1">
      <c r="A22" s="159"/>
      <c r="B22" s="174" t="s">
        <v>342</v>
      </c>
      <c r="C22" s="232"/>
      <c r="D22" s="228"/>
      <c r="E22" s="151"/>
      <c r="F22" s="152"/>
      <c r="G22" s="152"/>
      <c r="H22" s="89"/>
    </row>
    <row r="23" spans="1:8" ht="15.75">
      <c r="A23" s="159" t="s">
        <v>82</v>
      </c>
      <c r="B23" s="172" t="s">
        <v>516</v>
      </c>
      <c r="C23" s="232"/>
      <c r="D23" s="228"/>
      <c r="E23" s="151"/>
      <c r="F23" s="152"/>
      <c r="G23" s="152"/>
    </row>
    <row r="24" spans="1:8" ht="15.75" hidden="1">
      <c r="A24" s="159" t="s">
        <v>81</v>
      </c>
      <c r="B24" s="172" t="s">
        <v>405</v>
      </c>
      <c r="C24" s="232"/>
      <c r="D24" s="228"/>
      <c r="E24" s="151"/>
      <c r="F24" s="152"/>
      <c r="G24" s="152"/>
    </row>
    <row r="25" spans="1:8" ht="15.75" hidden="1">
      <c r="A25" s="154"/>
      <c r="B25" s="172" t="s">
        <v>517</v>
      </c>
      <c r="C25" s="232"/>
      <c r="D25" s="228"/>
      <c r="E25" s="151"/>
      <c r="F25" s="152"/>
      <c r="G25" s="152"/>
    </row>
    <row r="26" spans="1:8" ht="15.75">
      <c r="A26" s="159" t="s">
        <v>86</v>
      </c>
      <c r="B26" s="175" t="s">
        <v>325</v>
      </c>
      <c r="C26" s="232"/>
      <c r="D26" s="228">
        <v>39832196.880000003</v>
      </c>
      <c r="E26" s="151"/>
      <c r="F26" s="152"/>
      <c r="G26" s="152"/>
    </row>
    <row r="27" spans="1:8" ht="15.75">
      <c r="A27" s="159" t="s">
        <v>88</v>
      </c>
      <c r="B27" s="176" t="s">
        <v>154</v>
      </c>
      <c r="C27" s="233"/>
      <c r="D27" s="228"/>
      <c r="E27" s="151"/>
      <c r="F27" s="152"/>
      <c r="G27" s="152"/>
    </row>
    <row r="28" spans="1:8" ht="15.75">
      <c r="A28" s="159" t="s">
        <v>88</v>
      </c>
      <c r="B28" s="176" t="s">
        <v>155</v>
      </c>
      <c r="C28" s="233"/>
      <c r="D28" s="228"/>
      <c r="E28" s="151"/>
      <c r="F28" s="152"/>
      <c r="G28" s="152"/>
    </row>
    <row r="29" spans="1:8" ht="15.75">
      <c r="A29" s="159" t="s">
        <v>88</v>
      </c>
      <c r="B29" s="177" t="s">
        <v>156</v>
      </c>
      <c r="C29" s="233"/>
      <c r="D29" s="228"/>
      <c r="E29" s="151"/>
      <c r="F29" s="152"/>
      <c r="G29" s="152"/>
    </row>
    <row r="30" spans="1:8" ht="15.75">
      <c r="A30" s="159" t="s">
        <v>88</v>
      </c>
      <c r="B30" s="177" t="s">
        <v>157</v>
      </c>
      <c r="C30" s="233"/>
      <c r="D30" s="228"/>
      <c r="E30" s="151"/>
      <c r="F30" s="152"/>
      <c r="G30" s="152"/>
    </row>
    <row r="31" spans="1:8" ht="15.75">
      <c r="A31" s="159" t="s">
        <v>88</v>
      </c>
      <c r="B31" s="176" t="s">
        <v>158</v>
      </c>
      <c r="C31" s="233"/>
      <c r="D31" s="228"/>
      <c r="E31" s="151"/>
      <c r="F31" s="152"/>
      <c r="G31" s="152"/>
    </row>
    <row r="32" spans="1:8" ht="15.75">
      <c r="A32" s="159" t="s">
        <v>88</v>
      </c>
      <c r="B32" s="176" t="s">
        <v>160</v>
      </c>
      <c r="C32" s="233"/>
      <c r="D32" s="228"/>
      <c r="E32" s="151"/>
      <c r="F32" s="152"/>
      <c r="G32" s="152"/>
    </row>
    <row r="33" spans="1:7" ht="15.75">
      <c r="A33" s="159" t="s">
        <v>88</v>
      </c>
      <c r="B33" s="176" t="s">
        <v>161</v>
      </c>
      <c r="C33" s="233"/>
      <c r="D33" s="228"/>
      <c r="E33" s="151"/>
      <c r="F33" s="152"/>
      <c r="G33" s="152"/>
    </row>
    <row r="34" spans="1:7" ht="15.75" hidden="1">
      <c r="A34" s="154"/>
      <c r="B34" s="178" t="s">
        <v>518</v>
      </c>
      <c r="C34" s="233"/>
      <c r="D34" s="228"/>
      <c r="E34" s="151"/>
      <c r="F34" s="152"/>
      <c r="G34" s="152"/>
    </row>
    <row r="35" spans="1:7" ht="15.75" hidden="1">
      <c r="A35" s="154"/>
      <c r="B35" s="177" t="s">
        <v>162</v>
      </c>
      <c r="C35" s="233"/>
      <c r="D35" s="229"/>
      <c r="E35" s="161"/>
      <c r="F35" s="152"/>
      <c r="G35" s="152"/>
    </row>
    <row r="36" spans="1:7" ht="15.75">
      <c r="A36" s="154"/>
      <c r="B36" s="177" t="s">
        <v>168</v>
      </c>
      <c r="C36" s="233"/>
      <c r="D36" s="229"/>
      <c r="E36" s="161"/>
      <c r="F36" s="152"/>
      <c r="G36" s="152"/>
    </row>
    <row r="37" spans="1:7" ht="15.75">
      <c r="A37" s="154"/>
      <c r="B37" s="177" t="s">
        <v>169</v>
      </c>
      <c r="C37" s="233"/>
      <c r="D37" s="229"/>
      <c r="E37" s="161"/>
      <c r="F37" s="152"/>
      <c r="G37" s="152"/>
    </row>
    <row r="38" spans="1:7" ht="15.75" hidden="1">
      <c r="A38" s="159" t="s">
        <v>88</v>
      </c>
      <c r="B38" s="176" t="s">
        <v>164</v>
      </c>
      <c r="C38" s="233"/>
      <c r="D38" s="228"/>
      <c r="E38" s="151"/>
      <c r="F38" s="152"/>
      <c r="G38" s="152"/>
    </row>
    <row r="39" spans="1:7" ht="15.75">
      <c r="A39" s="159"/>
      <c r="B39" s="176" t="s">
        <v>165</v>
      </c>
      <c r="C39" s="233"/>
      <c r="D39" s="228"/>
      <c r="E39" s="151"/>
      <c r="F39" s="152"/>
      <c r="G39" s="152"/>
    </row>
    <row r="40" spans="1:7" ht="15.75">
      <c r="A40" s="159"/>
      <c r="B40" s="176" t="s">
        <v>166</v>
      </c>
      <c r="C40" s="233"/>
      <c r="D40" s="228"/>
      <c r="E40" s="151"/>
      <c r="F40" s="152"/>
      <c r="G40" s="152"/>
    </row>
    <row r="41" spans="1:7" ht="15.75">
      <c r="A41" s="159"/>
      <c r="B41" s="176" t="s">
        <v>167</v>
      </c>
      <c r="C41" s="233"/>
      <c r="D41" s="228"/>
      <c r="E41" s="151"/>
      <c r="F41" s="152"/>
      <c r="G41" s="152"/>
    </row>
    <row r="42" spans="1:7" ht="15.75" hidden="1">
      <c r="A42" s="159" t="s">
        <v>88</v>
      </c>
      <c r="B42" s="176" t="s">
        <v>170</v>
      </c>
      <c r="C42" s="233"/>
      <c r="D42" s="228"/>
      <c r="E42" s="151"/>
      <c r="F42" s="152"/>
      <c r="G42" s="152"/>
    </row>
    <row r="43" spans="1:7" ht="15.75" hidden="1">
      <c r="A43" s="159" t="s">
        <v>88</v>
      </c>
      <c r="B43" s="176" t="s">
        <v>171</v>
      </c>
      <c r="C43" s="233"/>
      <c r="D43" s="228"/>
      <c r="E43" s="151"/>
      <c r="F43" s="152"/>
      <c r="G43" s="152"/>
    </row>
    <row r="44" spans="1:7" ht="15.75" hidden="1">
      <c r="A44" s="154"/>
      <c r="B44" s="176" t="s">
        <v>172</v>
      </c>
      <c r="C44" s="232"/>
      <c r="D44" s="228"/>
      <c r="E44" s="151"/>
      <c r="F44" s="152"/>
      <c r="G44" s="152"/>
    </row>
    <row r="45" spans="1:7" ht="15.75" hidden="1">
      <c r="A45" s="159" t="s">
        <v>88</v>
      </c>
      <c r="B45" s="176" t="s">
        <v>173</v>
      </c>
      <c r="C45" s="232"/>
      <c r="D45" s="228"/>
      <c r="E45" s="151"/>
      <c r="F45" s="152"/>
      <c r="G45" s="152"/>
    </row>
    <row r="46" spans="1:7" ht="15.75" hidden="1">
      <c r="A46" s="154"/>
      <c r="B46" s="176" t="s">
        <v>519</v>
      </c>
      <c r="C46" s="233"/>
      <c r="D46" s="228"/>
      <c r="E46" s="151"/>
      <c r="F46" s="152"/>
      <c r="G46" s="152"/>
    </row>
    <row r="47" spans="1:7" ht="15.75">
      <c r="A47" s="159" t="s">
        <v>88</v>
      </c>
      <c r="B47" s="176" t="s">
        <v>175</v>
      </c>
      <c r="C47" s="233"/>
      <c r="D47" s="228"/>
      <c r="E47" s="151"/>
      <c r="F47" s="152"/>
      <c r="G47" s="152"/>
    </row>
    <row r="48" spans="1:7" ht="15.75">
      <c r="A48" s="159" t="s">
        <v>88</v>
      </c>
      <c r="B48" s="176" t="s">
        <v>176</v>
      </c>
      <c r="C48" s="233"/>
      <c r="D48" s="228"/>
      <c r="E48" s="151"/>
      <c r="F48" s="152"/>
      <c r="G48" s="152"/>
    </row>
    <row r="49" spans="1:7" ht="15.75">
      <c r="A49" s="159" t="s">
        <v>88</v>
      </c>
      <c r="B49" s="176" t="s">
        <v>177</v>
      </c>
      <c r="C49" s="233"/>
      <c r="D49" s="228"/>
      <c r="E49" s="151"/>
      <c r="F49" s="152"/>
      <c r="G49" s="152"/>
    </row>
    <row r="50" spans="1:7" ht="15.75" hidden="1">
      <c r="A50" s="154"/>
      <c r="B50" s="178" t="s">
        <v>520</v>
      </c>
      <c r="C50" s="233"/>
      <c r="D50" s="228"/>
      <c r="E50" s="151"/>
      <c r="F50" s="152"/>
      <c r="G50" s="152"/>
    </row>
    <row r="51" spans="1:7" ht="15.75" hidden="1">
      <c r="A51" s="154"/>
      <c r="B51" s="178" t="s">
        <v>521</v>
      </c>
      <c r="C51" s="233"/>
      <c r="D51" s="228"/>
      <c r="E51" s="151"/>
      <c r="F51" s="152"/>
      <c r="G51" s="152"/>
    </row>
    <row r="52" spans="1:7" ht="15.75">
      <c r="A52" s="159" t="s">
        <v>93</v>
      </c>
      <c r="B52" s="176" t="s">
        <v>180</v>
      </c>
      <c r="C52" s="233"/>
      <c r="D52" s="228"/>
      <c r="E52" s="151"/>
      <c r="F52" s="152"/>
      <c r="G52" s="152"/>
    </row>
    <row r="53" spans="1:7" ht="15.75">
      <c r="A53" s="159" t="s">
        <v>93</v>
      </c>
      <c r="B53" s="176" t="s">
        <v>181</v>
      </c>
      <c r="C53" s="233"/>
      <c r="D53" s="228"/>
      <c r="E53" s="151"/>
      <c r="F53" s="152"/>
      <c r="G53" s="152"/>
    </row>
    <row r="54" spans="1:7" ht="15.75" hidden="1">
      <c r="A54" s="159" t="s">
        <v>93</v>
      </c>
      <c r="B54" s="176" t="s">
        <v>182</v>
      </c>
      <c r="C54" s="233"/>
      <c r="D54" s="228"/>
      <c r="E54" s="151"/>
      <c r="F54" s="152"/>
      <c r="G54" s="152"/>
    </row>
    <row r="55" spans="1:7" ht="15.75">
      <c r="A55" s="159" t="s">
        <v>93</v>
      </c>
      <c r="B55" s="176" t="s">
        <v>183</v>
      </c>
      <c r="C55" s="233"/>
      <c r="D55" s="228"/>
      <c r="E55" s="151"/>
      <c r="F55" s="152"/>
      <c r="G55" s="152"/>
    </row>
    <row r="56" spans="1:7" ht="15.75">
      <c r="A56" s="159" t="s">
        <v>93</v>
      </c>
      <c r="B56" s="176" t="s">
        <v>184</v>
      </c>
      <c r="C56" s="233"/>
      <c r="D56" s="228"/>
      <c r="E56" s="151"/>
      <c r="F56" s="152"/>
      <c r="G56" s="152"/>
    </row>
    <row r="57" spans="1:7" ht="15.75">
      <c r="A57" s="159"/>
      <c r="B57" s="177" t="s">
        <v>185</v>
      </c>
      <c r="C57" s="233"/>
      <c r="D57" s="228"/>
      <c r="E57" s="151"/>
      <c r="F57" s="152"/>
      <c r="G57" s="152"/>
    </row>
    <row r="58" spans="1:7" ht="15.75" hidden="1">
      <c r="A58" s="159"/>
      <c r="B58" s="177" t="s">
        <v>220</v>
      </c>
      <c r="C58" s="233"/>
      <c r="D58" s="228"/>
      <c r="E58" s="151"/>
      <c r="F58" s="152"/>
      <c r="G58" s="152"/>
    </row>
    <row r="59" spans="1:7" ht="15.75" hidden="1">
      <c r="A59" s="154"/>
      <c r="B59" s="178" t="s">
        <v>522</v>
      </c>
      <c r="C59" s="233"/>
      <c r="D59" s="228"/>
      <c r="E59" s="151"/>
      <c r="F59" s="152"/>
      <c r="G59" s="152"/>
    </row>
    <row r="60" spans="1:7" ht="15.75">
      <c r="A60" s="159" t="s">
        <v>93</v>
      </c>
      <c r="B60" s="176" t="s">
        <v>187</v>
      </c>
      <c r="C60" s="233"/>
      <c r="D60" s="228"/>
      <c r="E60" s="151"/>
      <c r="F60" s="152"/>
      <c r="G60" s="152"/>
    </row>
    <row r="61" spans="1:7" ht="15.75">
      <c r="A61" s="159" t="s">
        <v>93</v>
      </c>
      <c r="B61" s="176" t="s">
        <v>188</v>
      </c>
      <c r="C61" s="233"/>
      <c r="D61" s="228"/>
      <c r="E61" s="151"/>
      <c r="F61" s="152"/>
      <c r="G61" s="152"/>
    </row>
    <row r="62" spans="1:7" ht="15.75" hidden="1">
      <c r="A62" s="154"/>
      <c r="B62" s="178" t="s">
        <v>523</v>
      </c>
      <c r="C62" s="233"/>
      <c r="D62" s="228"/>
      <c r="E62" s="151"/>
      <c r="F62" s="152"/>
      <c r="G62" s="152"/>
    </row>
    <row r="63" spans="1:7" ht="15.75">
      <c r="A63" s="159" t="s">
        <v>93</v>
      </c>
      <c r="B63" s="176" t="s">
        <v>190</v>
      </c>
      <c r="C63" s="233"/>
      <c r="D63" s="228"/>
      <c r="E63" s="151"/>
      <c r="F63" s="152"/>
      <c r="G63" s="152"/>
    </row>
    <row r="64" spans="1:7" ht="15.75" hidden="1">
      <c r="A64" s="159" t="s">
        <v>93</v>
      </c>
      <c r="B64" s="176" t="s">
        <v>191</v>
      </c>
      <c r="C64" s="233"/>
      <c r="D64" s="228"/>
      <c r="E64" s="151"/>
      <c r="F64" s="152"/>
      <c r="G64" s="152"/>
    </row>
    <row r="65" spans="1:7" ht="15.75" hidden="1">
      <c r="A65" s="154"/>
      <c r="B65" s="178" t="s">
        <v>524</v>
      </c>
      <c r="C65" s="233"/>
      <c r="D65" s="228"/>
      <c r="E65" s="151"/>
      <c r="F65" s="152"/>
      <c r="G65" s="152"/>
    </row>
    <row r="66" spans="1:7" ht="15.75">
      <c r="A66" s="159" t="s">
        <v>93</v>
      </c>
      <c r="B66" s="176" t="s">
        <v>193</v>
      </c>
      <c r="C66" s="233">
        <v>39340</v>
      </c>
      <c r="D66" s="228"/>
      <c r="E66" s="151"/>
      <c r="F66" s="152"/>
      <c r="G66" s="152"/>
    </row>
    <row r="67" spans="1:7" ht="15.75">
      <c r="A67" s="159" t="s">
        <v>93</v>
      </c>
      <c r="B67" s="176" t="s">
        <v>194</v>
      </c>
      <c r="C67" s="233"/>
      <c r="D67" s="228"/>
      <c r="E67" s="151"/>
      <c r="F67" s="152"/>
      <c r="G67" s="152"/>
    </row>
    <row r="68" spans="1:7" ht="15.75" hidden="1">
      <c r="A68" s="159"/>
      <c r="B68" s="176" t="s">
        <v>195</v>
      </c>
      <c r="C68" s="233"/>
      <c r="D68" s="228"/>
      <c r="E68" s="151"/>
      <c r="F68" s="152"/>
      <c r="G68" s="152"/>
    </row>
    <row r="69" spans="1:7" ht="15.75">
      <c r="A69" s="159"/>
      <c r="B69" s="176" t="s">
        <v>196</v>
      </c>
      <c r="C69" s="233"/>
      <c r="D69" s="228"/>
      <c r="E69" s="151"/>
      <c r="F69" s="152"/>
      <c r="G69" s="152"/>
    </row>
    <row r="70" spans="1:7" ht="15.75" hidden="1">
      <c r="A70" s="154"/>
      <c r="B70" s="178" t="s">
        <v>525</v>
      </c>
      <c r="C70" s="233"/>
      <c r="D70" s="228"/>
      <c r="E70" s="151"/>
      <c r="F70" s="152"/>
      <c r="G70" s="152"/>
    </row>
    <row r="71" spans="1:7" ht="15.75" hidden="1">
      <c r="A71" s="159" t="s">
        <v>93</v>
      </c>
      <c r="B71" s="176" t="s">
        <v>198</v>
      </c>
      <c r="C71" s="233"/>
      <c r="D71" s="228"/>
      <c r="E71" s="151"/>
      <c r="F71" s="152"/>
      <c r="G71" s="152"/>
    </row>
    <row r="72" spans="1:7" ht="15.75" hidden="1">
      <c r="A72" s="159" t="s">
        <v>93</v>
      </c>
      <c r="B72" s="176" t="s">
        <v>199</v>
      </c>
      <c r="C72" s="233"/>
      <c r="D72" s="228"/>
      <c r="E72" s="151"/>
      <c r="F72" s="152"/>
      <c r="G72" s="152"/>
    </row>
    <row r="73" spans="1:7" ht="15.75">
      <c r="A73" s="159" t="s">
        <v>93</v>
      </c>
      <c r="B73" s="176" t="s">
        <v>200</v>
      </c>
      <c r="C73" s="233"/>
      <c r="D73" s="228"/>
      <c r="E73" s="151"/>
      <c r="F73" s="152"/>
      <c r="G73" s="152"/>
    </row>
    <row r="74" spans="1:7" ht="15.75">
      <c r="A74" s="159"/>
      <c r="B74" s="176" t="s">
        <v>491</v>
      </c>
      <c r="C74" s="233"/>
      <c r="D74" s="228"/>
      <c r="E74" s="151"/>
      <c r="F74" s="152"/>
      <c r="G74" s="152"/>
    </row>
    <row r="75" spans="1:7" ht="15.75" hidden="1">
      <c r="A75" s="159"/>
      <c r="B75" s="176" t="s">
        <v>201</v>
      </c>
      <c r="C75" s="233"/>
      <c r="D75" s="228"/>
      <c r="E75" s="151"/>
      <c r="F75" s="152"/>
      <c r="G75" s="152"/>
    </row>
    <row r="76" spans="1:7" ht="15.75">
      <c r="A76" s="159"/>
      <c r="B76" s="176" t="s">
        <v>202</v>
      </c>
      <c r="C76" s="233"/>
      <c r="D76" s="228"/>
      <c r="E76" s="151"/>
      <c r="F76" s="152"/>
      <c r="G76" s="152"/>
    </row>
    <row r="77" spans="1:7" ht="15.75" hidden="1">
      <c r="A77" s="154"/>
      <c r="B77" s="178" t="s">
        <v>526</v>
      </c>
      <c r="C77" s="233"/>
      <c r="D77" s="228"/>
      <c r="E77" s="151"/>
      <c r="F77" s="152"/>
      <c r="G77" s="152"/>
    </row>
    <row r="78" spans="1:7" ht="15.75" hidden="1">
      <c r="A78" s="159" t="s">
        <v>93</v>
      </c>
      <c r="B78" s="176" t="s">
        <v>204</v>
      </c>
      <c r="C78" s="233"/>
      <c r="D78" s="228"/>
      <c r="E78" s="151"/>
      <c r="F78" s="152"/>
      <c r="G78" s="152"/>
    </row>
    <row r="79" spans="1:7" ht="15.75" hidden="1">
      <c r="A79" s="159" t="s">
        <v>93</v>
      </c>
      <c r="B79" s="179" t="s">
        <v>527</v>
      </c>
      <c r="C79" s="233"/>
      <c r="D79" s="228"/>
      <c r="E79" s="151"/>
      <c r="F79" s="152"/>
      <c r="G79" s="152"/>
    </row>
    <row r="80" spans="1:7" ht="15.75" hidden="1">
      <c r="A80" s="154"/>
      <c r="B80" s="178" t="s">
        <v>528</v>
      </c>
      <c r="C80" s="233"/>
      <c r="D80" s="228"/>
      <c r="E80" s="151"/>
      <c r="F80" s="152"/>
      <c r="G80" s="152"/>
    </row>
    <row r="81" spans="1:7" ht="15.75">
      <c r="A81" s="154"/>
      <c r="B81" s="22" t="s">
        <v>206</v>
      </c>
      <c r="C81" s="233"/>
      <c r="D81" s="229"/>
      <c r="E81" s="161"/>
      <c r="F81" s="152"/>
      <c r="G81" s="152"/>
    </row>
    <row r="82" spans="1:7" ht="15.75">
      <c r="A82" s="154"/>
      <c r="B82" s="181" t="s">
        <v>503</v>
      </c>
      <c r="C82" s="233"/>
      <c r="D82" s="229"/>
      <c r="E82" s="161"/>
      <c r="F82" s="152"/>
      <c r="G82" s="152"/>
    </row>
    <row r="83" spans="1:7" ht="15.75">
      <c r="A83" s="159" t="s">
        <v>93</v>
      </c>
      <c r="B83" s="176" t="s">
        <v>207</v>
      </c>
      <c r="C83" s="233">
        <v>318921.5</v>
      </c>
      <c r="D83" s="228"/>
      <c r="E83" s="151"/>
      <c r="F83" s="152"/>
      <c r="G83" s="152"/>
    </row>
    <row r="84" spans="1:7" ht="15.75" hidden="1">
      <c r="A84" s="159"/>
      <c r="B84" s="176" t="s">
        <v>492</v>
      </c>
      <c r="C84" s="233"/>
      <c r="D84" s="228"/>
      <c r="E84" s="151"/>
      <c r="F84" s="152"/>
      <c r="G84" s="152"/>
    </row>
    <row r="85" spans="1:7" ht="15.75" hidden="1">
      <c r="A85" s="159" t="s">
        <v>93</v>
      </c>
      <c r="B85" s="176" t="s">
        <v>208</v>
      </c>
      <c r="C85" s="233"/>
      <c r="D85" s="228"/>
      <c r="E85" s="151"/>
      <c r="F85" s="152"/>
      <c r="G85" s="152"/>
    </row>
    <row r="86" spans="1:7" ht="15.75" hidden="1">
      <c r="A86" s="159" t="s">
        <v>93</v>
      </c>
      <c r="B86" s="176" t="s">
        <v>209</v>
      </c>
      <c r="C86" s="233"/>
      <c r="D86" s="228"/>
      <c r="E86" s="151"/>
      <c r="F86" s="152"/>
      <c r="G86" s="152"/>
    </row>
    <row r="87" spans="1:7" ht="15.75" hidden="1">
      <c r="A87" s="159" t="s">
        <v>93</v>
      </c>
      <c r="B87" s="176" t="s">
        <v>210</v>
      </c>
      <c r="C87" s="233"/>
      <c r="D87" s="228"/>
      <c r="E87" s="151"/>
      <c r="F87" s="152"/>
      <c r="G87" s="152"/>
    </row>
    <row r="88" spans="1:7" ht="15.75" hidden="1">
      <c r="A88" s="159"/>
      <c r="B88" s="182" t="s">
        <v>493</v>
      </c>
      <c r="C88" s="233"/>
      <c r="D88" s="228"/>
      <c r="E88" s="151"/>
      <c r="F88" s="152"/>
      <c r="G88" s="152"/>
    </row>
    <row r="89" spans="1:7" ht="15.75" hidden="1">
      <c r="A89" s="159" t="s">
        <v>93</v>
      </c>
      <c r="B89" s="176" t="s">
        <v>211</v>
      </c>
      <c r="C89" s="233"/>
      <c r="D89" s="228"/>
      <c r="E89" s="151"/>
      <c r="F89" s="152"/>
      <c r="G89" s="152"/>
    </row>
    <row r="90" spans="1:7" ht="15.75">
      <c r="A90" s="159" t="s">
        <v>93</v>
      </c>
      <c r="B90" s="176" t="s">
        <v>529</v>
      </c>
      <c r="C90" s="233"/>
      <c r="D90" s="228"/>
      <c r="E90" s="151"/>
      <c r="F90" s="152"/>
      <c r="G90" s="152"/>
    </row>
    <row r="91" spans="1:7" ht="15.75" hidden="1">
      <c r="A91" s="159"/>
      <c r="B91" s="176" t="s">
        <v>495</v>
      </c>
      <c r="C91" s="233"/>
      <c r="D91" s="228"/>
      <c r="E91" s="151"/>
      <c r="F91" s="152"/>
      <c r="G91" s="152"/>
    </row>
    <row r="92" spans="1:7" ht="15.75" hidden="1">
      <c r="A92" s="159"/>
      <c r="B92" s="183" t="s">
        <v>494</v>
      </c>
      <c r="C92" s="233"/>
      <c r="D92" s="228"/>
      <c r="E92" s="151"/>
      <c r="F92" s="152"/>
      <c r="G92" s="152"/>
    </row>
    <row r="93" spans="1:7" ht="15.75" hidden="1">
      <c r="A93" s="159"/>
      <c r="B93" s="183" t="s">
        <v>496</v>
      </c>
      <c r="C93" s="233"/>
      <c r="D93" s="228"/>
      <c r="E93" s="151"/>
      <c r="F93" s="152"/>
      <c r="G93" s="152"/>
    </row>
    <row r="94" spans="1:7" ht="15.75">
      <c r="A94" s="159"/>
      <c r="B94" s="176" t="s">
        <v>213</v>
      </c>
      <c r="C94" s="233"/>
      <c r="D94" s="228"/>
      <c r="E94" s="151"/>
      <c r="F94" s="152"/>
      <c r="G94" s="152"/>
    </row>
    <row r="95" spans="1:7" ht="15.75" hidden="1">
      <c r="A95" s="154"/>
      <c r="B95" s="178" t="s">
        <v>530</v>
      </c>
      <c r="C95" s="233"/>
      <c r="D95" s="228"/>
      <c r="E95" s="151"/>
      <c r="F95" s="152"/>
      <c r="G95" s="152"/>
    </row>
    <row r="96" spans="1:7" ht="15.75" hidden="1">
      <c r="A96" s="159" t="s">
        <v>93</v>
      </c>
      <c r="B96" s="176" t="s">
        <v>291</v>
      </c>
      <c r="C96" s="233"/>
      <c r="D96" s="228"/>
      <c r="E96" s="151"/>
      <c r="F96" s="152"/>
      <c r="G96" s="152"/>
    </row>
    <row r="97" spans="1:7" ht="15.75" hidden="1">
      <c r="A97" s="159" t="s">
        <v>93</v>
      </c>
      <c r="B97" s="176" t="s">
        <v>215</v>
      </c>
      <c r="C97" s="233"/>
      <c r="D97" s="228"/>
      <c r="E97" s="151"/>
      <c r="F97" s="152"/>
      <c r="G97" s="152"/>
    </row>
    <row r="98" spans="1:7" ht="15.75">
      <c r="A98" s="159" t="s">
        <v>93</v>
      </c>
      <c r="B98" s="176" t="s">
        <v>216</v>
      </c>
      <c r="C98" s="233"/>
      <c r="D98" s="228"/>
      <c r="E98" s="151"/>
      <c r="F98" s="152"/>
      <c r="G98" s="152"/>
    </row>
    <row r="99" spans="1:7" ht="15.75" hidden="1">
      <c r="A99" s="159" t="s">
        <v>93</v>
      </c>
      <c r="B99" s="176" t="s">
        <v>217</v>
      </c>
      <c r="C99" s="233"/>
      <c r="D99" s="228"/>
      <c r="E99" s="151"/>
      <c r="F99" s="152"/>
      <c r="G99" s="152"/>
    </row>
    <row r="100" spans="1:7" ht="15.75" hidden="1">
      <c r="A100" s="159" t="s">
        <v>93</v>
      </c>
      <c r="B100" s="176" t="s">
        <v>218</v>
      </c>
      <c r="C100" s="233"/>
      <c r="D100" s="228"/>
      <c r="E100" s="151"/>
      <c r="F100" s="152"/>
      <c r="G100" s="152"/>
    </row>
    <row r="101" spans="1:7" ht="15.75" hidden="1">
      <c r="A101" s="159" t="s">
        <v>93</v>
      </c>
      <c r="B101" s="176" t="s">
        <v>219</v>
      </c>
      <c r="C101" s="233"/>
      <c r="D101" s="228"/>
      <c r="E101" s="151"/>
      <c r="F101" s="152"/>
      <c r="G101" s="152"/>
    </row>
    <row r="102" spans="1:7" ht="15.75">
      <c r="A102" s="159"/>
      <c r="B102" s="184" t="s">
        <v>497</v>
      </c>
      <c r="C102" s="233"/>
      <c r="D102" s="228"/>
      <c r="E102" s="151"/>
      <c r="F102" s="152"/>
      <c r="G102" s="152"/>
    </row>
    <row r="103" spans="1:7" ht="15.75">
      <c r="A103" s="159" t="s">
        <v>93</v>
      </c>
      <c r="B103" s="176" t="s">
        <v>221</v>
      </c>
      <c r="C103" s="233"/>
      <c r="D103" s="228"/>
      <c r="E103" s="151"/>
      <c r="F103" s="152"/>
      <c r="G103" s="152"/>
    </row>
    <row r="104" spans="1:7" ht="15.75" hidden="1">
      <c r="A104" s="159"/>
      <c r="B104" s="176" t="s">
        <v>222</v>
      </c>
      <c r="C104" s="232"/>
      <c r="D104" s="228"/>
      <c r="E104" s="151"/>
      <c r="F104" s="152"/>
      <c r="G104" s="152"/>
    </row>
    <row r="105" spans="1:7" ht="15.75">
      <c r="A105" s="159" t="s">
        <v>93</v>
      </c>
      <c r="B105" s="176" t="s">
        <v>223</v>
      </c>
      <c r="C105" s="233"/>
      <c r="D105" s="228"/>
      <c r="E105" s="151"/>
      <c r="F105" s="152"/>
      <c r="G105" s="152"/>
    </row>
    <row r="106" spans="1:7" ht="15.75">
      <c r="A106" s="159" t="s">
        <v>93</v>
      </c>
      <c r="B106" s="176" t="s">
        <v>224</v>
      </c>
      <c r="C106" s="233">
        <v>100000</v>
      </c>
      <c r="D106" s="228"/>
      <c r="E106" s="151"/>
      <c r="F106" s="152"/>
      <c r="G106" s="152"/>
    </row>
    <row r="107" spans="1:7" ht="15.75">
      <c r="A107" s="159" t="s">
        <v>93</v>
      </c>
      <c r="B107" s="176" t="s">
        <v>547</v>
      </c>
      <c r="C107" s="233"/>
      <c r="D107" s="228"/>
      <c r="E107" s="151"/>
      <c r="F107" s="152"/>
      <c r="G107" s="152"/>
    </row>
    <row r="108" spans="1:7" ht="15.75" hidden="1">
      <c r="A108" s="159" t="s">
        <v>93</v>
      </c>
      <c r="B108" s="176" t="s">
        <v>226</v>
      </c>
      <c r="C108" s="232"/>
      <c r="D108" s="228"/>
      <c r="E108" s="151"/>
      <c r="F108" s="152"/>
      <c r="G108" s="152"/>
    </row>
    <row r="109" spans="1:7" ht="15.75" hidden="1">
      <c r="A109" s="159" t="s">
        <v>93</v>
      </c>
      <c r="B109" s="176" t="s">
        <v>227</v>
      </c>
      <c r="C109" s="232"/>
      <c r="D109" s="228"/>
      <c r="E109" s="151"/>
      <c r="F109" s="152"/>
      <c r="G109" s="152"/>
    </row>
    <row r="110" spans="1:7" ht="15.75" hidden="1">
      <c r="A110" s="154"/>
      <c r="B110" s="178" t="s">
        <v>531</v>
      </c>
      <c r="C110" s="232"/>
      <c r="D110" s="228"/>
      <c r="E110" s="151"/>
      <c r="F110" s="152"/>
      <c r="G110" s="152"/>
    </row>
    <row r="111" spans="1:7" ht="15.75" hidden="1">
      <c r="A111" s="154"/>
      <c r="B111" s="178" t="s">
        <v>532</v>
      </c>
      <c r="C111" s="232"/>
      <c r="D111" s="228"/>
      <c r="E111" s="151"/>
      <c r="F111" s="152"/>
      <c r="G111" s="152"/>
    </row>
    <row r="112" spans="1:7" ht="15.75">
      <c r="A112" s="159" t="s">
        <v>88</v>
      </c>
      <c r="B112" s="185" t="s">
        <v>230</v>
      </c>
      <c r="C112" s="233">
        <v>75000</v>
      </c>
      <c r="D112" s="228"/>
      <c r="E112" s="151"/>
      <c r="F112" s="152"/>
      <c r="G112" s="152"/>
    </row>
    <row r="113" spans="1:7" ht="15.75" hidden="1">
      <c r="A113" s="159" t="s">
        <v>90</v>
      </c>
      <c r="B113" s="185" t="s">
        <v>231</v>
      </c>
      <c r="C113" s="232"/>
      <c r="D113" s="228"/>
      <c r="E113" s="151"/>
      <c r="F113" s="152"/>
      <c r="G113" s="152"/>
    </row>
    <row r="114" spans="1:7" ht="15.75" hidden="1">
      <c r="A114" s="154"/>
      <c r="B114" s="178" t="s">
        <v>533</v>
      </c>
      <c r="C114" s="232"/>
      <c r="D114" s="228"/>
      <c r="E114" s="151"/>
      <c r="F114" s="152"/>
      <c r="G114" s="152"/>
    </row>
    <row r="115" spans="1:7" ht="15.75" hidden="1">
      <c r="A115" s="159" t="s">
        <v>90</v>
      </c>
      <c r="B115" s="185" t="s">
        <v>233</v>
      </c>
      <c r="C115" s="232"/>
      <c r="D115" s="228"/>
      <c r="E115" s="151"/>
      <c r="F115" s="152"/>
      <c r="G115" s="152"/>
    </row>
    <row r="116" spans="1:7" ht="15.75">
      <c r="A116" s="159" t="s">
        <v>90</v>
      </c>
      <c r="B116" s="185" t="s">
        <v>234</v>
      </c>
      <c r="C116" s="233"/>
      <c r="D116" s="228"/>
      <c r="E116" s="151"/>
      <c r="F116" s="152"/>
      <c r="G116" s="152"/>
    </row>
    <row r="117" spans="1:7" ht="15.75">
      <c r="A117" s="159" t="s">
        <v>88</v>
      </c>
      <c r="B117" s="185" t="s">
        <v>235</v>
      </c>
      <c r="C117" s="233"/>
      <c r="D117" s="228"/>
      <c r="E117" s="151"/>
      <c r="F117" s="152"/>
      <c r="G117" s="152"/>
    </row>
    <row r="118" spans="1:7" ht="15.75" hidden="1">
      <c r="A118" s="154"/>
      <c r="B118" s="178" t="s">
        <v>534</v>
      </c>
      <c r="C118" s="232"/>
      <c r="D118" s="228"/>
      <c r="E118" s="151"/>
      <c r="F118" s="152"/>
      <c r="G118" s="152"/>
    </row>
    <row r="119" spans="1:7" ht="15.75">
      <c r="A119" s="159" t="s">
        <v>90</v>
      </c>
      <c r="B119" s="185" t="s">
        <v>237</v>
      </c>
      <c r="C119" s="233"/>
      <c r="D119" s="228"/>
      <c r="E119" s="151"/>
      <c r="F119" s="152"/>
      <c r="G119" s="152"/>
    </row>
    <row r="120" spans="1:7" ht="15.75">
      <c r="A120" s="159" t="s">
        <v>90</v>
      </c>
      <c r="B120" s="185" t="s">
        <v>238</v>
      </c>
      <c r="C120" s="233">
        <v>50268</v>
      </c>
      <c r="D120" s="228"/>
      <c r="E120" s="151"/>
      <c r="F120" s="152"/>
      <c r="G120" s="152"/>
    </row>
    <row r="121" spans="1:7" ht="15.75" hidden="1">
      <c r="A121" s="159" t="s">
        <v>90</v>
      </c>
      <c r="B121" s="185" t="s">
        <v>239</v>
      </c>
      <c r="C121" s="232"/>
      <c r="D121" s="228"/>
      <c r="E121" s="151"/>
      <c r="F121" s="152"/>
      <c r="G121" s="152"/>
    </row>
    <row r="122" spans="1:7" ht="15.75">
      <c r="A122" s="159" t="s">
        <v>88</v>
      </c>
      <c r="B122" s="185" t="s">
        <v>240</v>
      </c>
      <c r="C122" s="233">
        <v>666000</v>
      </c>
      <c r="D122" s="228"/>
      <c r="E122" s="151"/>
      <c r="F122" s="152"/>
      <c r="G122" s="152"/>
    </row>
    <row r="123" spans="1:7" ht="15.75" hidden="1">
      <c r="A123" s="154"/>
      <c r="B123" s="178" t="s">
        <v>535</v>
      </c>
      <c r="C123" s="232"/>
      <c r="D123" s="228"/>
      <c r="E123" s="151"/>
      <c r="F123" s="152"/>
      <c r="G123" s="152"/>
    </row>
    <row r="124" spans="1:7" ht="15.75" hidden="1">
      <c r="A124" s="159" t="s">
        <v>90</v>
      </c>
      <c r="B124" s="185" t="s">
        <v>242</v>
      </c>
      <c r="C124" s="232"/>
      <c r="D124" s="228"/>
      <c r="E124" s="151"/>
      <c r="F124" s="152"/>
      <c r="G124" s="152"/>
    </row>
    <row r="125" spans="1:7" ht="15.75" hidden="1">
      <c r="A125" s="159" t="s">
        <v>90</v>
      </c>
      <c r="B125" s="185" t="s">
        <v>243</v>
      </c>
      <c r="C125" s="232"/>
      <c r="D125" s="228"/>
      <c r="E125" s="151"/>
      <c r="F125" s="152"/>
      <c r="G125" s="152"/>
    </row>
    <row r="126" spans="1:7" ht="15.75">
      <c r="A126" s="159" t="s">
        <v>90</v>
      </c>
      <c r="B126" s="185" t="s">
        <v>244</v>
      </c>
      <c r="C126" s="233"/>
      <c r="D126" s="228"/>
      <c r="E126" s="151"/>
      <c r="F126" s="152"/>
      <c r="G126" s="152"/>
    </row>
    <row r="127" spans="1:7" ht="15.75" hidden="1">
      <c r="A127" s="159" t="s">
        <v>90</v>
      </c>
      <c r="B127" s="185" t="s">
        <v>245</v>
      </c>
      <c r="C127" s="232"/>
      <c r="D127" s="228"/>
      <c r="E127" s="151"/>
      <c r="F127" s="152"/>
      <c r="G127" s="152"/>
    </row>
    <row r="128" spans="1:7" ht="15.75" hidden="1">
      <c r="A128" s="159" t="s">
        <v>90</v>
      </c>
      <c r="B128" s="185" t="s">
        <v>246</v>
      </c>
      <c r="C128" s="232"/>
      <c r="D128" s="228"/>
      <c r="E128" s="151"/>
      <c r="F128" s="152"/>
      <c r="G128" s="152"/>
    </row>
    <row r="129" spans="1:7" ht="15.75" hidden="1">
      <c r="A129" s="154"/>
      <c r="B129" s="178" t="s">
        <v>536</v>
      </c>
      <c r="C129" s="232"/>
      <c r="D129" s="228"/>
      <c r="E129" s="151"/>
      <c r="F129" s="152"/>
      <c r="G129" s="152"/>
    </row>
    <row r="130" spans="1:7" ht="15.75" hidden="1">
      <c r="A130" s="159" t="s">
        <v>90</v>
      </c>
      <c r="B130" s="185" t="s">
        <v>248</v>
      </c>
      <c r="C130" s="232"/>
      <c r="D130" s="228"/>
      <c r="E130" s="151"/>
      <c r="F130" s="152"/>
      <c r="G130" s="152"/>
    </row>
    <row r="131" spans="1:7" ht="15.75" hidden="1">
      <c r="A131" s="159" t="s">
        <v>90</v>
      </c>
      <c r="B131" s="185" t="s">
        <v>249</v>
      </c>
      <c r="C131" s="232"/>
      <c r="D131" s="228"/>
      <c r="E131" s="151"/>
      <c r="F131" s="152"/>
      <c r="G131" s="152"/>
    </row>
    <row r="132" spans="1:7" ht="15.75" hidden="1">
      <c r="A132" s="159"/>
      <c r="B132" s="185" t="s">
        <v>498</v>
      </c>
      <c r="C132" s="232"/>
      <c r="D132" s="228"/>
      <c r="E132" s="151"/>
      <c r="F132" s="152"/>
      <c r="G132" s="152"/>
    </row>
    <row r="133" spans="1:7" ht="15.75" hidden="1">
      <c r="A133" s="159" t="s">
        <v>90</v>
      </c>
      <c r="B133" s="185" t="s">
        <v>250</v>
      </c>
      <c r="C133" s="232"/>
      <c r="D133" s="228"/>
      <c r="E133" s="151"/>
      <c r="F133" s="152"/>
      <c r="G133" s="152"/>
    </row>
    <row r="134" spans="1:7" ht="15.75" hidden="1">
      <c r="A134" s="159" t="s">
        <v>90</v>
      </c>
      <c r="B134" s="185" t="s">
        <v>251</v>
      </c>
      <c r="C134" s="232"/>
      <c r="D134" s="228"/>
      <c r="E134" s="151"/>
      <c r="F134" s="152"/>
      <c r="G134" s="152"/>
    </row>
    <row r="135" spans="1:7" ht="15.75" hidden="1">
      <c r="A135" s="159" t="s">
        <v>90</v>
      </c>
      <c r="B135" s="185" t="s">
        <v>252</v>
      </c>
      <c r="C135" s="232"/>
      <c r="D135" s="228"/>
      <c r="E135" s="151"/>
      <c r="F135" s="152"/>
      <c r="G135" s="152"/>
    </row>
    <row r="136" spans="1:7" ht="15.75" hidden="1">
      <c r="A136" s="159" t="s">
        <v>90</v>
      </c>
      <c r="B136" s="185" t="s">
        <v>253</v>
      </c>
      <c r="C136" s="232"/>
      <c r="D136" s="228"/>
      <c r="E136" s="151"/>
      <c r="F136" s="152"/>
      <c r="G136" s="152"/>
    </row>
    <row r="137" spans="1:7" ht="15.75">
      <c r="A137" s="159"/>
      <c r="B137" s="181" t="s">
        <v>504</v>
      </c>
      <c r="C137" s="233"/>
      <c r="D137" s="228"/>
      <c r="E137" s="151"/>
      <c r="F137" s="152"/>
      <c r="G137" s="152"/>
    </row>
    <row r="138" spans="1:7" ht="15.75" hidden="1">
      <c r="A138" s="159" t="s">
        <v>90</v>
      </c>
      <c r="B138" s="185" t="s">
        <v>254</v>
      </c>
      <c r="C138" s="232"/>
      <c r="D138" s="228"/>
      <c r="E138" s="151"/>
      <c r="F138" s="152"/>
      <c r="G138" s="152"/>
    </row>
    <row r="139" spans="1:7" ht="15.75" hidden="1">
      <c r="A139" s="159" t="s">
        <v>90</v>
      </c>
      <c r="B139" s="185" t="s">
        <v>255</v>
      </c>
      <c r="C139" s="232"/>
      <c r="D139" s="228"/>
      <c r="E139" s="151"/>
      <c r="F139" s="152"/>
      <c r="G139" s="152"/>
    </row>
    <row r="140" spans="1:7" ht="15.75" hidden="1">
      <c r="A140" s="159" t="s">
        <v>90</v>
      </c>
      <c r="B140" s="185" t="s">
        <v>256</v>
      </c>
      <c r="C140" s="232"/>
      <c r="D140" s="228"/>
      <c r="E140" s="151"/>
      <c r="F140" s="152"/>
      <c r="G140" s="152"/>
    </row>
    <row r="141" spans="1:7" ht="15.75" hidden="1">
      <c r="A141" s="159" t="s">
        <v>90</v>
      </c>
      <c r="B141" s="185" t="s">
        <v>257</v>
      </c>
      <c r="C141" s="232"/>
      <c r="D141" s="228"/>
      <c r="E141" s="151"/>
      <c r="F141" s="152"/>
      <c r="G141" s="152"/>
    </row>
    <row r="142" spans="1:7" ht="15.75" hidden="1">
      <c r="A142" s="154"/>
      <c r="B142" s="178" t="s">
        <v>537</v>
      </c>
      <c r="C142" s="232"/>
      <c r="D142" s="228"/>
      <c r="E142" s="151"/>
      <c r="F142" s="152"/>
      <c r="G142" s="152"/>
    </row>
    <row r="143" spans="1:7" ht="15.75" hidden="1">
      <c r="A143" s="154"/>
      <c r="B143" s="180" t="s">
        <v>259</v>
      </c>
      <c r="C143" s="232"/>
      <c r="D143" s="229"/>
      <c r="E143" s="161"/>
      <c r="F143" s="152"/>
      <c r="G143" s="152"/>
    </row>
    <row r="144" spans="1:7" ht="15.75">
      <c r="A144" s="159" t="s">
        <v>90</v>
      </c>
      <c r="B144" s="185" t="s">
        <v>260</v>
      </c>
      <c r="C144" s="233"/>
      <c r="D144" s="228"/>
      <c r="E144" s="151"/>
      <c r="F144" s="152"/>
      <c r="G144" s="152"/>
    </row>
    <row r="145" spans="1:7" ht="15.75">
      <c r="A145" s="159" t="s">
        <v>90</v>
      </c>
      <c r="B145" s="185" t="s">
        <v>261</v>
      </c>
      <c r="C145" s="233">
        <v>592500</v>
      </c>
      <c r="D145" s="228"/>
      <c r="E145" s="151"/>
      <c r="F145" s="152"/>
      <c r="G145" s="152"/>
    </row>
    <row r="146" spans="1:7" ht="15.75" hidden="1">
      <c r="A146" s="159" t="s">
        <v>90</v>
      </c>
      <c r="B146" s="185" t="s">
        <v>262</v>
      </c>
      <c r="C146" s="232"/>
      <c r="D146" s="228"/>
      <c r="E146" s="151"/>
      <c r="F146" s="152"/>
      <c r="G146" s="152"/>
    </row>
    <row r="147" spans="1:7" ht="15.75" hidden="1">
      <c r="A147" s="159" t="s">
        <v>90</v>
      </c>
      <c r="B147" s="185" t="s">
        <v>263</v>
      </c>
      <c r="C147" s="232"/>
      <c r="D147" s="228"/>
      <c r="E147" s="151"/>
      <c r="F147" s="152"/>
      <c r="G147" s="152"/>
    </row>
    <row r="148" spans="1:7" ht="15.75">
      <c r="A148" s="159" t="s">
        <v>90</v>
      </c>
      <c r="B148" s="185" t="s">
        <v>264</v>
      </c>
      <c r="C148" s="233"/>
      <c r="D148" s="228"/>
      <c r="E148" s="151"/>
      <c r="F148" s="152"/>
      <c r="G148" s="152"/>
    </row>
    <row r="149" spans="1:7" ht="15.75" hidden="1">
      <c r="A149" s="159" t="s">
        <v>90</v>
      </c>
      <c r="B149" s="185" t="s">
        <v>265</v>
      </c>
      <c r="C149" s="232"/>
      <c r="D149" s="228"/>
      <c r="E149" s="151"/>
      <c r="F149" s="152"/>
      <c r="G149" s="152"/>
    </row>
    <row r="150" spans="1:7" ht="15.75" hidden="1">
      <c r="A150" s="159" t="s">
        <v>90</v>
      </c>
      <c r="B150" s="185" t="s">
        <v>266</v>
      </c>
      <c r="C150" s="232"/>
      <c r="D150" s="228"/>
      <c r="E150" s="151"/>
      <c r="F150" s="152"/>
      <c r="G150" s="152"/>
    </row>
    <row r="151" spans="1:7" ht="15.75" hidden="1">
      <c r="A151" s="154"/>
      <c r="B151" s="185" t="s">
        <v>538</v>
      </c>
      <c r="C151" s="232"/>
      <c r="D151" s="228"/>
      <c r="E151" s="151"/>
      <c r="F151" s="152"/>
      <c r="G151" s="152"/>
    </row>
    <row r="152" spans="1:7" ht="15.75">
      <c r="A152" s="159" t="s">
        <v>90</v>
      </c>
      <c r="B152" s="185" t="s">
        <v>268</v>
      </c>
      <c r="C152" s="233"/>
      <c r="D152" s="228"/>
      <c r="E152" s="151"/>
      <c r="F152" s="152"/>
      <c r="G152" s="152"/>
    </row>
    <row r="153" spans="1:7" ht="15.75">
      <c r="A153" s="159" t="s">
        <v>90</v>
      </c>
      <c r="B153" s="185" t="s">
        <v>269</v>
      </c>
      <c r="C153" s="233"/>
      <c r="D153" s="228"/>
      <c r="E153" s="151"/>
      <c r="F153" s="152"/>
      <c r="G153" s="152"/>
    </row>
    <row r="154" spans="1:7" ht="15" hidden="1" customHeight="1">
      <c r="A154" s="159" t="s">
        <v>90</v>
      </c>
      <c r="B154" s="185" t="s">
        <v>539</v>
      </c>
      <c r="C154" s="232"/>
      <c r="D154" s="228"/>
      <c r="E154" s="151"/>
      <c r="F154" s="152"/>
      <c r="G154" s="152"/>
    </row>
    <row r="155" spans="1:7" ht="15" hidden="1" customHeight="1">
      <c r="A155" s="159"/>
      <c r="B155" s="184" t="s">
        <v>499</v>
      </c>
      <c r="C155" s="232"/>
      <c r="D155" s="228"/>
      <c r="E155" s="151"/>
      <c r="F155" s="152"/>
      <c r="G155" s="152"/>
    </row>
    <row r="156" spans="1:7" ht="15" customHeight="1">
      <c r="A156" s="159" t="s">
        <v>90</v>
      </c>
      <c r="B156" s="185" t="s">
        <v>270</v>
      </c>
      <c r="C156" s="233">
        <v>446663.08</v>
      </c>
      <c r="D156" s="228"/>
      <c r="E156" s="162"/>
      <c r="F156" s="152"/>
      <c r="G156" s="152"/>
    </row>
    <row r="157" spans="1:7" ht="15" customHeight="1">
      <c r="A157" s="159" t="s">
        <v>90</v>
      </c>
      <c r="B157" s="185" t="s">
        <v>272</v>
      </c>
      <c r="C157" s="233">
        <v>614544</v>
      </c>
      <c r="D157" s="228"/>
      <c r="E157" s="151"/>
      <c r="F157" s="152"/>
      <c r="G157" s="152"/>
    </row>
    <row r="158" spans="1:7" ht="15" hidden="1" customHeight="1">
      <c r="A158" s="159" t="s">
        <v>90</v>
      </c>
      <c r="B158" s="185" t="s">
        <v>275</v>
      </c>
      <c r="C158" s="233"/>
      <c r="D158" s="228"/>
      <c r="E158" s="151"/>
      <c r="F158" s="152"/>
      <c r="G158" s="152"/>
    </row>
    <row r="159" spans="1:7" ht="15" customHeight="1">
      <c r="A159" s="159" t="s">
        <v>90</v>
      </c>
      <c r="B159" s="185" t="s">
        <v>274</v>
      </c>
      <c r="C159" s="233">
        <v>414970</v>
      </c>
      <c r="D159" s="228"/>
      <c r="E159" s="151"/>
      <c r="F159" s="152"/>
      <c r="G159" s="152"/>
    </row>
    <row r="160" spans="1:7" ht="15" hidden="1" customHeight="1">
      <c r="A160" s="159" t="s">
        <v>88</v>
      </c>
      <c r="B160" s="185" t="s">
        <v>276</v>
      </c>
      <c r="C160" s="233"/>
      <c r="D160" s="228"/>
      <c r="E160" s="151"/>
    </row>
    <row r="161" spans="1:5" ht="19.5" hidden="1" customHeight="1">
      <c r="A161" s="159" t="s">
        <v>90</v>
      </c>
      <c r="B161" s="185" t="s">
        <v>277</v>
      </c>
      <c r="C161" s="233"/>
      <c r="D161" s="228"/>
      <c r="E161" s="151"/>
    </row>
    <row r="162" spans="1:5" ht="15" hidden="1" customHeight="1">
      <c r="A162" s="159" t="s">
        <v>90</v>
      </c>
      <c r="B162" s="185" t="s">
        <v>278</v>
      </c>
      <c r="C162" s="233"/>
      <c r="D162" s="228"/>
      <c r="E162" s="151"/>
    </row>
    <row r="163" spans="1:5" ht="15" hidden="1" customHeight="1">
      <c r="A163" s="154"/>
      <c r="B163" s="185"/>
      <c r="C163" s="233"/>
      <c r="D163" s="228"/>
      <c r="E163" s="151"/>
    </row>
    <row r="164" spans="1:5" ht="15" hidden="1" customHeight="1">
      <c r="A164" s="159" t="s">
        <v>93</v>
      </c>
      <c r="B164" s="185" t="s">
        <v>279</v>
      </c>
      <c r="C164" s="233"/>
      <c r="D164" s="228"/>
      <c r="E164" s="151"/>
    </row>
    <row r="165" spans="1:5" ht="15" hidden="1" customHeight="1">
      <c r="A165" s="154"/>
      <c r="B165" s="185" t="s">
        <v>540</v>
      </c>
      <c r="C165" s="233"/>
      <c r="D165" s="228"/>
      <c r="E165" s="151"/>
    </row>
    <row r="166" spans="1:5" ht="15" hidden="1" customHeight="1">
      <c r="A166" s="159" t="s">
        <v>89</v>
      </c>
      <c r="B166" s="185" t="s">
        <v>281</v>
      </c>
      <c r="C166" s="233"/>
      <c r="D166" s="228"/>
      <c r="E166" s="151"/>
    </row>
    <row r="167" spans="1:5" ht="15" hidden="1" customHeight="1">
      <c r="A167" s="159" t="s">
        <v>88</v>
      </c>
      <c r="B167" s="185" t="s">
        <v>282</v>
      </c>
      <c r="C167" s="233"/>
      <c r="D167" s="228"/>
      <c r="E167" s="151"/>
    </row>
    <row r="168" spans="1:5" ht="15" hidden="1" customHeight="1">
      <c r="A168" s="159" t="s">
        <v>88</v>
      </c>
      <c r="B168" s="185" t="s">
        <v>283</v>
      </c>
      <c r="C168" s="233"/>
      <c r="D168" s="228"/>
      <c r="E168" s="151"/>
    </row>
    <row r="169" spans="1:5" ht="15.75">
      <c r="A169" s="159" t="s">
        <v>89</v>
      </c>
      <c r="B169" s="185" t="s">
        <v>284</v>
      </c>
      <c r="C169" s="233"/>
      <c r="D169" s="228"/>
      <c r="E169" s="151"/>
    </row>
    <row r="170" spans="1:5" ht="15" customHeight="1">
      <c r="A170" s="159" t="s">
        <v>91</v>
      </c>
      <c r="B170" s="185" t="s">
        <v>285</v>
      </c>
      <c r="C170" s="233"/>
      <c r="D170" s="228"/>
      <c r="E170" s="151"/>
    </row>
    <row r="171" spans="1:5" ht="15" customHeight="1">
      <c r="A171" s="159"/>
      <c r="B171" s="185" t="s">
        <v>500</v>
      </c>
      <c r="C171" s="233"/>
      <c r="D171" s="228"/>
      <c r="E171" s="2"/>
    </row>
    <row r="172" spans="1:5" ht="15.75">
      <c r="A172" s="159" t="s">
        <v>89</v>
      </c>
      <c r="B172" s="185" t="s">
        <v>134</v>
      </c>
      <c r="C172" s="233">
        <v>0</v>
      </c>
      <c r="D172" s="228"/>
      <c r="E172" s="151"/>
    </row>
    <row r="173" spans="1:5" ht="15.75">
      <c r="A173" s="159" t="s">
        <v>91</v>
      </c>
      <c r="B173" s="185" t="s">
        <v>287</v>
      </c>
      <c r="C173" s="233"/>
      <c r="D173" s="228"/>
      <c r="E173" s="151"/>
    </row>
    <row r="174" spans="1:5" ht="15.75" hidden="1">
      <c r="A174" s="159" t="s">
        <v>91</v>
      </c>
      <c r="B174" s="186" t="s">
        <v>288</v>
      </c>
      <c r="C174" s="232"/>
      <c r="D174" s="228"/>
      <c r="E174" s="151"/>
    </row>
    <row r="175" spans="1:5" ht="15.75" hidden="1">
      <c r="A175" s="159" t="s">
        <v>93</v>
      </c>
      <c r="B175" s="175" t="s">
        <v>289</v>
      </c>
      <c r="C175" s="231"/>
      <c r="D175" s="228"/>
      <c r="E175" s="151"/>
    </row>
    <row r="176" spans="1:5" ht="15.75" hidden="1">
      <c r="A176" s="159"/>
      <c r="B176" s="186" t="s">
        <v>288</v>
      </c>
      <c r="C176" s="232"/>
      <c r="D176" s="228"/>
      <c r="E176" s="151"/>
    </row>
    <row r="177" spans="1:8" ht="15.75" hidden="1">
      <c r="A177" s="159"/>
      <c r="B177" s="186" t="s">
        <v>501</v>
      </c>
      <c r="C177" s="232"/>
      <c r="D177" s="228"/>
      <c r="E177" s="151"/>
    </row>
    <row r="178" spans="1:8" ht="15.75">
      <c r="A178" s="159"/>
      <c r="B178" s="176" t="s">
        <v>291</v>
      </c>
      <c r="C178" s="233">
        <v>6356.19</v>
      </c>
      <c r="D178" s="228"/>
      <c r="E178" s="151"/>
    </row>
    <row r="179" spans="1:8" ht="20.25">
      <c r="A179" s="154"/>
      <c r="B179" s="50" t="s">
        <v>502</v>
      </c>
      <c r="C179" s="234">
        <f>SUM(C9:C178)</f>
        <v>511012772.89999998</v>
      </c>
      <c r="D179" s="234">
        <f>SUM(D14:D177)</f>
        <v>510433278.66000003</v>
      </c>
      <c r="E179" s="163"/>
      <c r="H179" s="89"/>
    </row>
    <row r="180" spans="1:8">
      <c r="A180" s="154"/>
      <c r="B180" s="43"/>
      <c r="C180" s="149"/>
      <c r="D180" s="149"/>
      <c r="E180" s="151"/>
      <c r="H180" s="89">
        <f>+C179-D179</f>
        <v>579494.23999994993</v>
      </c>
    </row>
    <row r="181" spans="1:8">
      <c r="A181" s="154"/>
      <c r="B181" s="43"/>
      <c r="C181" s="149"/>
      <c r="D181" s="149"/>
      <c r="E181" s="151"/>
    </row>
    <row r="182" spans="1:8">
      <c r="A182" s="154"/>
      <c r="B182" s="43" t="s">
        <v>16</v>
      </c>
      <c r="C182" s="149"/>
      <c r="D182" s="149"/>
      <c r="E182" s="151"/>
    </row>
    <row r="183" spans="1:8">
      <c r="A183" s="154"/>
      <c r="B183" s="164"/>
      <c r="C183" s="149"/>
      <c r="D183" s="149"/>
      <c r="E183" s="151"/>
    </row>
    <row r="187" spans="1:8">
      <c r="C187" s="165"/>
    </row>
  </sheetData>
  <mergeCells count="4">
    <mergeCell ref="B2:D2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7"/>
  <sheetViews>
    <sheetView view="pageBreakPreview" zoomScale="90" zoomScaleNormal="100" zoomScaleSheetLayoutView="90" workbookViewId="0">
      <selection activeCell="A5" sqref="A5:B5"/>
    </sheetView>
  </sheetViews>
  <sheetFormatPr baseColWidth="10" defaultRowHeight="15"/>
  <cols>
    <col min="1" max="1" width="60.85546875" customWidth="1"/>
    <col min="2" max="2" width="22.7109375" customWidth="1"/>
    <col min="3" max="3" width="0.28515625" hidden="1" customWidth="1"/>
    <col min="4" max="5" width="11.42578125" hidden="1" customWidth="1"/>
  </cols>
  <sheetData>
    <row r="1" spans="1:2" ht="18.75">
      <c r="A1" s="315" t="s">
        <v>411</v>
      </c>
      <c r="B1" s="315"/>
    </row>
    <row r="2" spans="1:2" ht="18.75">
      <c r="A2" s="268" t="s">
        <v>719</v>
      </c>
      <c r="B2" s="268"/>
    </row>
    <row r="3" spans="1:2" ht="18.75">
      <c r="A3" s="315" t="s">
        <v>477</v>
      </c>
      <c r="B3" s="315"/>
    </row>
    <row r="4" spans="1:2" ht="18.75">
      <c r="A4" s="316" t="s">
        <v>730</v>
      </c>
      <c r="B4" s="316"/>
    </row>
    <row r="5" spans="1:2" ht="18.75">
      <c r="A5" s="315" t="s">
        <v>0</v>
      </c>
      <c r="B5" s="315"/>
    </row>
    <row r="7" spans="1:2">
      <c r="A7" s="9"/>
    </row>
    <row r="9" spans="1:2" ht="15" customHeight="1">
      <c r="A9" s="320" t="s">
        <v>135</v>
      </c>
      <c r="B9" s="317" t="s">
        <v>409</v>
      </c>
    </row>
    <row r="10" spans="1:2" ht="15" customHeight="1">
      <c r="A10" s="321"/>
      <c r="B10" s="318"/>
    </row>
    <row r="11" spans="1:2" ht="15.75" customHeight="1">
      <c r="A11" s="322"/>
      <c r="B11" s="319"/>
    </row>
    <row r="12" spans="1:2" s="9" customFormat="1" ht="15.75">
      <c r="A12" s="129" t="s">
        <v>559</v>
      </c>
      <c r="B12" s="72"/>
    </row>
    <row r="13" spans="1:2" s="9" customFormat="1" ht="15.75">
      <c r="A13" s="23" t="s">
        <v>136</v>
      </c>
      <c r="B13" s="72"/>
    </row>
    <row r="14" spans="1:2" s="9" customFormat="1" ht="15.75">
      <c r="A14" s="23" t="s">
        <v>139</v>
      </c>
      <c r="B14" s="71"/>
    </row>
    <row r="15" spans="1:2" s="9" customFormat="1" ht="15.75">
      <c r="A15" s="23" t="s">
        <v>140</v>
      </c>
      <c r="B15" s="71">
        <v>7435560.21</v>
      </c>
    </row>
    <row r="16" spans="1:2" s="9" customFormat="1" ht="15.75">
      <c r="A16" s="23" t="s">
        <v>328</v>
      </c>
      <c r="B16" s="71"/>
    </row>
    <row r="17" spans="1:2" ht="15.75">
      <c r="A17" s="67" t="s">
        <v>137</v>
      </c>
      <c r="B17" s="16">
        <f>SUM(B12:B16)</f>
        <v>7435560.21</v>
      </c>
    </row>
    <row r="18" spans="1:2">
      <c r="A18" s="20"/>
      <c r="B18" s="21"/>
    </row>
    <row r="19" spans="1:2">
      <c r="A19" s="20"/>
      <c r="B19" s="21" t="s">
        <v>16</v>
      </c>
    </row>
    <row r="20" spans="1:2">
      <c r="A20" s="20"/>
      <c r="B20" s="21"/>
    </row>
    <row r="21" spans="1:2">
      <c r="A21" s="20"/>
      <c r="B21" s="21"/>
    </row>
    <row r="22" spans="1:2">
      <c r="A22" s="20"/>
      <c r="B22" s="21"/>
    </row>
    <row r="23" spans="1:2">
      <c r="A23" s="20"/>
      <c r="B23" s="21"/>
    </row>
    <row r="37" spans="2:2">
      <c r="B37" t="s">
        <v>16</v>
      </c>
    </row>
  </sheetData>
  <mergeCells count="6">
    <mergeCell ref="B9:B11"/>
    <mergeCell ref="A1:B1"/>
    <mergeCell ref="A3:B3"/>
    <mergeCell ref="A4:B4"/>
    <mergeCell ref="A5:B5"/>
    <mergeCell ref="A9:A11"/>
  </mergeCells>
  <pageMargins left="0.7" right="0.7" top="0.75" bottom="0.75" header="0.3" footer="0.3"/>
  <pageSetup orientation="portrait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activeCell="A4" sqref="A4:B4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15" t="s">
        <v>412</v>
      </c>
      <c r="B1" s="315"/>
    </row>
    <row r="2" spans="1:3" ht="18.75">
      <c r="A2" s="315" t="s">
        <v>720</v>
      </c>
      <c r="B2" s="315"/>
    </row>
    <row r="3" spans="1:3" ht="18.75">
      <c r="A3" s="315" t="s">
        <v>563</v>
      </c>
      <c r="B3" s="315"/>
    </row>
    <row r="4" spans="1:3" ht="18.75">
      <c r="A4" s="316" t="s">
        <v>731</v>
      </c>
      <c r="B4" s="316"/>
    </row>
    <row r="5" spans="1:3" ht="18.75">
      <c r="A5" s="315" t="s">
        <v>0</v>
      </c>
      <c r="B5" s="315"/>
    </row>
    <row r="6" spans="1:3" ht="18.75">
      <c r="A6" s="69"/>
      <c r="B6" s="69"/>
    </row>
    <row r="7" spans="1:3" ht="15.75">
      <c r="B7" s="35"/>
    </row>
    <row r="8" spans="1:3" ht="15.75">
      <c r="B8" s="35"/>
    </row>
    <row r="9" spans="1:3" ht="15" customHeight="1">
      <c r="A9" s="223" t="s">
        <v>135</v>
      </c>
      <c r="B9" s="137" t="s">
        <v>409</v>
      </c>
    </row>
    <row r="10" spans="1:3" ht="15.75">
      <c r="A10" s="77" t="s">
        <v>484</v>
      </c>
      <c r="B10" s="226">
        <v>569182609.49000001</v>
      </c>
    </row>
    <row r="11" spans="1:3" ht="15" customHeight="1">
      <c r="A11" s="36" t="s">
        <v>562</v>
      </c>
      <c r="B11" s="16">
        <f>+B10</f>
        <v>569182609.49000001</v>
      </c>
    </row>
    <row r="13" spans="1:3" ht="15" customHeight="1">
      <c r="C13" s="26"/>
    </row>
  </sheetData>
  <mergeCells count="5">
    <mergeCell ref="A1:B1"/>
    <mergeCell ref="A3:B3"/>
    <mergeCell ref="A4:B4"/>
    <mergeCell ref="A5:B5"/>
    <mergeCell ref="A2:B2"/>
  </mergeCells>
  <pageMargins left="0.7" right="0.7" top="0.75" bottom="0.75" header="0.3" footer="0.3"/>
  <pageSetup orientation="portrait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8"/>
  <sheetViews>
    <sheetView topLeftCell="A19" workbookViewId="0">
      <selection activeCell="B23" sqref="B23"/>
    </sheetView>
  </sheetViews>
  <sheetFormatPr baseColWidth="10" defaultRowHeight="15"/>
  <cols>
    <col min="1" max="1" width="66.85546875" customWidth="1"/>
    <col min="2" max="2" width="16.28515625" customWidth="1"/>
  </cols>
  <sheetData>
    <row r="1" spans="1:4" ht="18.75">
      <c r="A1" s="315" t="s">
        <v>411</v>
      </c>
      <c r="B1" s="315"/>
    </row>
    <row r="2" spans="1:4" ht="18.75">
      <c r="A2" s="268" t="s">
        <v>720</v>
      </c>
      <c r="B2" s="268"/>
    </row>
    <row r="3" spans="1:4" ht="18.75">
      <c r="A3" s="315" t="s">
        <v>554</v>
      </c>
      <c r="B3" s="315"/>
    </row>
    <row r="4" spans="1:4" ht="18.75">
      <c r="A4" s="316" t="s">
        <v>732</v>
      </c>
      <c r="B4" s="316"/>
    </row>
    <row r="5" spans="1:4" ht="18.75">
      <c r="A5" s="315" t="s">
        <v>0</v>
      </c>
      <c r="B5" s="315"/>
    </row>
    <row r="8" spans="1:4">
      <c r="A8" s="323" t="s">
        <v>146</v>
      </c>
      <c r="B8" s="317" t="s">
        <v>409</v>
      </c>
    </row>
    <row r="9" spans="1:4">
      <c r="A9" s="324"/>
      <c r="B9" s="318"/>
    </row>
    <row r="10" spans="1:4" ht="15.75">
      <c r="A10" s="75" t="s">
        <v>131</v>
      </c>
      <c r="B10" s="40">
        <v>13700000</v>
      </c>
    </row>
    <row r="11" spans="1:4" ht="15.75">
      <c r="A11" s="104" t="s">
        <v>150</v>
      </c>
      <c r="B11" s="107">
        <f>SUM(B10)</f>
        <v>13700000</v>
      </c>
    </row>
    <row r="12" spans="1:4" ht="15.75">
      <c r="A12" s="12"/>
      <c r="B12" s="108"/>
      <c r="C12" s="12"/>
      <c r="D12" s="12"/>
    </row>
    <row r="13" spans="1:4" ht="15.75">
      <c r="A13" s="106" t="s">
        <v>148</v>
      </c>
      <c r="B13" s="312" t="s">
        <v>409</v>
      </c>
    </row>
    <row r="14" spans="1:4" ht="15.75">
      <c r="A14" s="131" t="s">
        <v>147</v>
      </c>
      <c r="B14" s="314"/>
    </row>
    <row r="15" spans="1:4" ht="15.75">
      <c r="A15" s="74" t="s">
        <v>127</v>
      </c>
      <c r="B15" s="40"/>
    </row>
    <row r="16" spans="1:4" ht="15.75">
      <c r="A16" s="74" t="s">
        <v>128</v>
      </c>
      <c r="B16" s="40"/>
    </row>
    <row r="17" spans="1:2" ht="15.75">
      <c r="A17" s="74" t="s">
        <v>334</v>
      </c>
      <c r="B17" s="40">
        <v>7389979.4699999997</v>
      </c>
    </row>
    <row r="18" spans="1:2" ht="15.75">
      <c r="A18" s="74" t="s">
        <v>333</v>
      </c>
      <c r="B18" s="40"/>
    </row>
    <row r="19" spans="1:2" ht="15.75">
      <c r="A19" s="74" t="s">
        <v>129</v>
      </c>
      <c r="B19" s="40"/>
    </row>
    <row r="20" spans="1:2" ht="15.75">
      <c r="A20" s="74" t="s">
        <v>335</v>
      </c>
      <c r="B20" s="40"/>
    </row>
    <row r="21" spans="1:2" ht="15.75">
      <c r="A21" s="74" t="s">
        <v>332</v>
      </c>
      <c r="B21" s="40"/>
    </row>
    <row r="22" spans="1:2" ht="15.75">
      <c r="A22" s="75" t="s">
        <v>132</v>
      </c>
      <c r="B22" s="25"/>
    </row>
    <row r="23" spans="1:2" ht="15.75">
      <c r="A23" s="75" t="s">
        <v>327</v>
      </c>
      <c r="B23" s="235"/>
    </row>
    <row r="24" spans="1:2" ht="15.75">
      <c r="A24" s="74" t="s">
        <v>458</v>
      </c>
      <c r="B24" s="40"/>
    </row>
    <row r="25" spans="1:2" ht="15.75">
      <c r="A25" s="75" t="s">
        <v>461</v>
      </c>
      <c r="B25" s="40"/>
    </row>
    <row r="26" spans="1:2" ht="18.75">
      <c r="A26" s="105" t="s">
        <v>150</v>
      </c>
      <c r="B26" s="236">
        <f>SUM(B15:B25)</f>
        <v>7389979.4699999997</v>
      </c>
    </row>
    <row r="27" spans="1:2" ht="18.75">
      <c r="A27" s="105" t="s">
        <v>107</v>
      </c>
      <c r="B27" s="236">
        <f>+B11+B26</f>
        <v>21089979.469999999</v>
      </c>
    </row>
    <row r="28" spans="1:2">
      <c r="B28" s="26"/>
    </row>
  </sheetData>
  <mergeCells count="7">
    <mergeCell ref="A1:B1"/>
    <mergeCell ref="B13:B14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RowHeight="15"/>
  <cols>
    <col min="1" max="1" width="48" customWidth="1"/>
    <col min="2" max="2" width="17" bestFit="1" customWidth="1"/>
  </cols>
  <sheetData>
    <row r="1" spans="1:2" ht="18.75">
      <c r="A1" s="315" t="s">
        <v>411</v>
      </c>
      <c r="B1" s="315"/>
    </row>
    <row r="2" spans="1:2" ht="18.75">
      <c r="A2" s="315" t="s">
        <v>549</v>
      </c>
      <c r="B2" s="315"/>
    </row>
    <row r="3" spans="1:2" ht="18.75">
      <c r="A3" s="316" t="s">
        <v>715</v>
      </c>
      <c r="B3" s="316"/>
    </row>
    <row r="4" spans="1:2" ht="18.75">
      <c r="A4" s="315" t="s">
        <v>0</v>
      </c>
      <c r="B4" s="315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223" t="s">
        <v>135</v>
      </c>
      <c r="B8" s="137" t="s">
        <v>409</v>
      </c>
    </row>
    <row r="9" spans="1:2" ht="15.75">
      <c r="A9" s="22" t="s">
        <v>338</v>
      </c>
      <c r="B9" s="167"/>
    </row>
    <row r="10" spans="1:2" ht="15.75">
      <c r="A10" s="79" t="s">
        <v>339</v>
      </c>
      <c r="B10" s="167"/>
    </row>
    <row r="11" spans="1:2" ht="15.75">
      <c r="A11" s="22" t="s">
        <v>337</v>
      </c>
      <c r="B11" s="168"/>
    </row>
    <row r="12" spans="1:2" ht="15.75">
      <c r="A12" s="22" t="s">
        <v>340</v>
      </c>
      <c r="B12" s="168">
        <v>0</v>
      </c>
    </row>
    <row r="13" spans="1:2" ht="15.75">
      <c r="A13" s="22" t="s">
        <v>487</v>
      </c>
      <c r="B13" s="31"/>
    </row>
    <row r="14" spans="1:2" ht="15.75">
      <c r="A14" s="22" t="s">
        <v>336</v>
      </c>
      <c r="B14" s="31"/>
    </row>
    <row r="15" spans="1:2" ht="15.75">
      <c r="A15" s="160" t="s">
        <v>541</v>
      </c>
      <c r="B15" s="31"/>
    </row>
    <row r="16" spans="1:2" ht="15.75">
      <c r="A16" s="160" t="s">
        <v>542</v>
      </c>
      <c r="B16" s="31"/>
    </row>
    <row r="17" spans="1:2" ht="15.75">
      <c r="A17" s="224" t="s">
        <v>564</v>
      </c>
      <c r="B17" s="37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zoomScaleNormal="100" workbookViewId="0">
      <selection activeCell="A4" sqref="A4:H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>
      <c r="A1" s="307" t="s">
        <v>457</v>
      </c>
      <c r="B1" s="307"/>
      <c r="C1" s="307"/>
      <c r="D1" s="307"/>
      <c r="E1" s="307"/>
      <c r="F1" s="307"/>
      <c r="G1" s="307"/>
      <c r="H1" s="307"/>
    </row>
    <row r="2" spans="1:9" ht="15.75">
      <c r="A2" s="307" t="s">
        <v>568</v>
      </c>
      <c r="B2" s="307"/>
      <c r="C2" s="307"/>
      <c r="D2" s="307"/>
      <c r="E2" s="307"/>
      <c r="F2" s="307"/>
      <c r="G2" s="307"/>
      <c r="H2" s="307"/>
    </row>
    <row r="3" spans="1:9" ht="15.75">
      <c r="A3" s="307" t="s">
        <v>726</v>
      </c>
      <c r="B3" s="307"/>
      <c r="C3" s="307"/>
      <c r="D3" s="307"/>
      <c r="E3" s="307"/>
      <c r="F3" s="307"/>
      <c r="G3" s="307"/>
      <c r="H3" s="307"/>
    </row>
    <row r="4" spans="1:9" ht="15.75">
      <c r="A4" s="307" t="s">
        <v>0</v>
      </c>
      <c r="B4" s="307"/>
      <c r="C4" s="307"/>
      <c r="D4" s="307"/>
      <c r="E4" s="307"/>
      <c r="F4" s="307"/>
      <c r="G4" s="307"/>
      <c r="H4" s="307"/>
    </row>
    <row r="5" spans="1:9">
      <c r="A5" s="212"/>
      <c r="B5" s="212"/>
      <c r="C5" s="212"/>
      <c r="D5" s="212"/>
      <c r="E5" s="212"/>
      <c r="F5" s="212"/>
      <c r="G5" s="212"/>
      <c r="H5" s="212"/>
    </row>
    <row r="6" spans="1:9">
      <c r="A6" s="213" t="s">
        <v>569</v>
      </c>
      <c r="B6" s="212"/>
      <c r="C6" s="212"/>
      <c r="D6" s="212"/>
      <c r="E6" s="212"/>
      <c r="F6" s="212"/>
      <c r="G6" s="212"/>
      <c r="H6" s="212"/>
    </row>
    <row r="7" spans="1:9">
      <c r="A7" s="15" t="s">
        <v>570</v>
      </c>
      <c r="B7" s="212"/>
      <c r="C7" s="212"/>
      <c r="D7" s="212"/>
      <c r="E7" s="212"/>
      <c r="F7" s="212"/>
      <c r="G7" s="212"/>
      <c r="H7" s="212"/>
    </row>
    <row r="8" spans="1:9">
      <c r="A8" s="325" t="s">
        <v>571</v>
      </c>
      <c r="B8" s="327" t="s">
        <v>572</v>
      </c>
      <c r="C8" s="214" t="s">
        <v>573</v>
      </c>
      <c r="D8" s="215" t="s">
        <v>574</v>
      </c>
      <c r="E8" s="214" t="s">
        <v>575</v>
      </c>
      <c r="F8" s="214" t="s">
        <v>576</v>
      </c>
      <c r="G8" s="215" t="s">
        <v>577</v>
      </c>
      <c r="H8" s="325" t="s">
        <v>107</v>
      </c>
    </row>
    <row r="9" spans="1:9">
      <c r="A9" s="326"/>
      <c r="B9" s="328"/>
      <c r="C9" s="216" t="s">
        <v>578</v>
      </c>
      <c r="D9" s="217" t="s">
        <v>579</v>
      </c>
      <c r="E9" s="216" t="s">
        <v>580</v>
      </c>
      <c r="F9" s="216" t="s">
        <v>581</v>
      </c>
      <c r="G9" s="217" t="s">
        <v>582</v>
      </c>
      <c r="H9" s="326"/>
    </row>
    <row r="10" spans="1:9">
      <c r="A10" s="218" t="s">
        <v>583</v>
      </c>
      <c r="B10" s="219"/>
      <c r="C10" s="219"/>
      <c r="D10" s="219"/>
      <c r="E10" s="219">
        <v>195562718.87</v>
      </c>
      <c r="F10" s="219"/>
      <c r="G10" s="219"/>
      <c r="H10" s="219">
        <f t="shared" ref="H10:H15" si="0">SUM(B10:G10)</f>
        <v>195562718.87</v>
      </c>
      <c r="I10" s="152"/>
    </row>
    <row r="11" spans="1:9">
      <c r="A11" s="160" t="s">
        <v>584</v>
      </c>
      <c r="B11" s="219"/>
      <c r="C11" s="219"/>
      <c r="D11" s="219"/>
      <c r="E11" s="219"/>
      <c r="F11" s="219"/>
      <c r="G11" s="219"/>
      <c r="H11" s="219">
        <f t="shared" si="0"/>
        <v>0</v>
      </c>
    </row>
    <row r="12" spans="1:9">
      <c r="A12" s="160" t="s">
        <v>585</v>
      </c>
      <c r="B12" s="219"/>
      <c r="C12" s="219"/>
      <c r="D12" s="219"/>
      <c r="E12" s="219"/>
      <c r="F12" s="219"/>
      <c r="G12" s="219"/>
      <c r="H12" s="219">
        <f t="shared" si="0"/>
        <v>0</v>
      </c>
      <c r="I12" s="152"/>
    </row>
    <row r="13" spans="1:9">
      <c r="A13" s="220" t="s">
        <v>586</v>
      </c>
      <c r="B13" s="219"/>
      <c r="C13" s="219"/>
      <c r="D13" s="219"/>
      <c r="E13" s="219"/>
      <c r="F13" s="219"/>
      <c r="G13" s="219"/>
      <c r="H13" s="219">
        <f t="shared" si="0"/>
        <v>0</v>
      </c>
    </row>
    <row r="14" spans="1:9">
      <c r="A14" s="160" t="s">
        <v>587</v>
      </c>
      <c r="B14" s="219"/>
      <c r="C14" s="219"/>
      <c r="D14" s="219"/>
      <c r="E14" s="219"/>
      <c r="F14" s="219"/>
      <c r="G14" s="219"/>
      <c r="H14" s="219">
        <f t="shared" si="0"/>
        <v>0</v>
      </c>
    </row>
    <row r="15" spans="1:9">
      <c r="A15" s="160" t="s">
        <v>99</v>
      </c>
      <c r="B15" s="219"/>
      <c r="C15" s="219"/>
      <c r="D15" s="219"/>
      <c r="E15" s="219"/>
      <c r="F15" s="219"/>
      <c r="G15" s="219"/>
      <c r="H15" s="219">
        <f t="shared" si="0"/>
        <v>0</v>
      </c>
    </row>
    <row r="16" spans="1:9">
      <c r="A16" s="220" t="s">
        <v>588</v>
      </c>
      <c r="B16" s="221">
        <f>+B10+B12-B14-B15</f>
        <v>0</v>
      </c>
      <c r="C16" s="221">
        <f>+C10+C12-C14-C15</f>
        <v>0</v>
      </c>
      <c r="D16" s="221">
        <f>+D10+D12-D14-D15</f>
        <v>0</v>
      </c>
      <c r="E16" s="221">
        <f>+E10+E12-E14-E15</f>
        <v>195562718.87</v>
      </c>
      <c r="F16" s="221">
        <f>+F10+F11+F12-F14-F15</f>
        <v>0</v>
      </c>
      <c r="G16" s="221">
        <f>+G10+G12-G14-G15</f>
        <v>0</v>
      </c>
      <c r="H16" s="222">
        <f>+H10+H11+H12-H14+H15</f>
        <v>195562718.87</v>
      </c>
      <c r="I16" s="152"/>
    </row>
    <row r="17" spans="1:9">
      <c r="B17" s="152"/>
      <c r="C17" s="152"/>
      <c r="D17" s="152"/>
      <c r="E17" s="152"/>
      <c r="F17" s="152"/>
      <c r="G17" s="152"/>
      <c r="H17" s="152"/>
    </row>
    <row r="18" spans="1:9">
      <c r="A18" s="220" t="s">
        <v>589</v>
      </c>
      <c r="B18" s="161"/>
      <c r="C18" s="161"/>
      <c r="D18" s="161"/>
      <c r="E18" s="161"/>
      <c r="F18" s="161"/>
      <c r="G18" s="161"/>
      <c r="H18" s="161"/>
    </row>
    <row r="19" spans="1:9">
      <c r="A19" s="160" t="s">
        <v>590</v>
      </c>
      <c r="B19" s="219"/>
      <c r="C19" s="219"/>
      <c r="D19" s="219"/>
      <c r="E19" s="219">
        <v>195562718.87</v>
      </c>
      <c r="F19" s="219"/>
      <c r="G19" s="219"/>
      <c r="H19" s="219">
        <f>SUM(B19:G19)</f>
        <v>195562718.87</v>
      </c>
    </row>
    <row r="20" spans="1:9">
      <c r="A20" s="160" t="s">
        <v>591</v>
      </c>
      <c r="B20" s="219"/>
      <c r="C20" s="219"/>
      <c r="D20" s="219"/>
      <c r="E20" s="219"/>
      <c r="F20" s="219"/>
      <c r="G20" s="219"/>
      <c r="H20" s="219">
        <f>SUM(B20:G20)</f>
        <v>0</v>
      </c>
      <c r="I20" s="152"/>
    </row>
    <row r="21" spans="1:9">
      <c r="A21" s="220" t="s">
        <v>586</v>
      </c>
      <c r="B21" s="219"/>
      <c r="C21" s="219"/>
      <c r="D21" s="219"/>
      <c r="E21" s="219"/>
      <c r="F21" s="219"/>
      <c r="G21" s="219"/>
      <c r="H21" s="219">
        <f>SUM(B21:G21)</f>
        <v>0</v>
      </c>
    </row>
    <row r="22" spans="1:9">
      <c r="A22" s="160" t="s">
        <v>588</v>
      </c>
      <c r="B22" s="221">
        <f>+B19+B20-B21</f>
        <v>0</v>
      </c>
      <c r="C22" s="221">
        <f t="shared" ref="C22:H22" si="1">+C19+C20-C21</f>
        <v>0</v>
      </c>
      <c r="D22" s="221">
        <f t="shared" si="1"/>
        <v>0</v>
      </c>
      <c r="E22" s="221">
        <f>+E19+E20-E21</f>
        <v>195562718.87</v>
      </c>
      <c r="F22" s="221">
        <f t="shared" si="1"/>
        <v>0</v>
      </c>
      <c r="G22" s="221">
        <f t="shared" si="1"/>
        <v>0</v>
      </c>
      <c r="H22" s="221">
        <f t="shared" si="1"/>
        <v>195562718.87</v>
      </c>
    </row>
    <row r="23" spans="1:9">
      <c r="A23" s="220" t="s">
        <v>592</v>
      </c>
      <c r="B23" s="221">
        <f t="shared" ref="B23:H23" si="2">+B16-B22</f>
        <v>0</v>
      </c>
      <c r="C23" s="221">
        <f t="shared" si="2"/>
        <v>0</v>
      </c>
      <c r="D23" s="221">
        <f t="shared" si="2"/>
        <v>0</v>
      </c>
      <c r="E23" s="221">
        <f t="shared" si="2"/>
        <v>0</v>
      </c>
      <c r="F23" s="221">
        <f t="shared" si="2"/>
        <v>0</v>
      </c>
      <c r="G23" s="221">
        <f t="shared" si="2"/>
        <v>0</v>
      </c>
      <c r="H23" s="222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A5" sqref="A5:B5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15" t="s">
        <v>411</v>
      </c>
      <c r="B1" s="315"/>
    </row>
    <row r="2" spans="1:2" ht="18.75">
      <c r="A2" s="315" t="s">
        <v>720</v>
      </c>
      <c r="B2" s="315"/>
    </row>
    <row r="3" spans="1:2" ht="18.75">
      <c r="A3" s="315" t="s">
        <v>550</v>
      </c>
      <c r="B3" s="315"/>
    </row>
    <row r="4" spans="1:2" ht="18.75">
      <c r="A4" s="316" t="s">
        <v>735</v>
      </c>
      <c r="B4" s="316"/>
    </row>
    <row r="5" spans="1:2" ht="18.75">
      <c r="A5" s="315" t="s">
        <v>0</v>
      </c>
      <c r="B5" s="315"/>
    </row>
    <row r="6" spans="1:2" ht="18.75">
      <c r="A6" s="70"/>
      <c r="B6" s="70"/>
    </row>
    <row r="7" spans="1:2" ht="15.75">
      <c r="B7" s="35"/>
    </row>
    <row r="8" spans="1:2" ht="15.75">
      <c r="B8" s="35"/>
    </row>
    <row r="9" spans="1:2" ht="15" customHeight="1">
      <c r="A9" s="223" t="s">
        <v>135</v>
      </c>
      <c r="B9" s="137" t="s">
        <v>409</v>
      </c>
    </row>
    <row r="10" spans="1:2" ht="15.75">
      <c r="A10" s="227" t="s">
        <v>483</v>
      </c>
      <c r="B10" s="188">
        <v>32492539.84</v>
      </c>
    </row>
    <row r="11" spans="1:2" ht="15.75" hidden="1">
      <c r="A11" s="78"/>
      <c r="B11" s="34"/>
    </row>
    <row r="12" spans="1:2" ht="15.75">
      <c r="A12" s="36" t="s">
        <v>560</v>
      </c>
      <c r="B12" s="16">
        <f>SUM(B10:B11)</f>
        <v>32492539.84</v>
      </c>
    </row>
  </sheetData>
  <mergeCells count="5">
    <mergeCell ref="A1:B1"/>
    <mergeCell ref="A3:B3"/>
    <mergeCell ref="A4:B4"/>
    <mergeCell ref="A5:B5"/>
    <mergeCell ref="A2:B2"/>
  </mergeCells>
  <pageMargins left="0.7" right="0.7" top="0.75" bottom="0.75" header="0.3" footer="0.3"/>
  <pageSetup orientation="portrait" verticalDpi="4294967295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15" t="s">
        <v>411</v>
      </c>
      <c r="B1" s="315"/>
    </row>
    <row r="2" spans="1:2" ht="18.75">
      <c r="A2" s="315" t="s">
        <v>553</v>
      </c>
      <c r="B2" s="315"/>
    </row>
    <row r="3" spans="1:2" ht="18.75">
      <c r="A3" s="316" t="s">
        <v>594</v>
      </c>
      <c r="B3" s="316"/>
    </row>
    <row r="4" spans="1:2" ht="18.75">
      <c r="A4" s="315" t="s">
        <v>0</v>
      </c>
      <c r="B4" s="315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329" t="s">
        <v>135</v>
      </c>
      <c r="B8" s="317" t="s">
        <v>409</v>
      </c>
    </row>
    <row r="9" spans="1:2">
      <c r="A9" s="330"/>
      <c r="B9" s="318"/>
    </row>
    <row r="10" spans="1:2">
      <c r="A10" s="331"/>
      <c r="B10" s="319"/>
    </row>
    <row r="11" spans="1:2" ht="15.75">
      <c r="A11" s="102" t="s">
        <v>145</v>
      </c>
      <c r="B11" s="209">
        <f>+'ESF SNS'!F57</f>
        <v>0</v>
      </c>
    </row>
    <row r="12" spans="1:2" ht="15.75">
      <c r="A12" s="38" t="s">
        <v>143</v>
      </c>
      <c r="B12" s="209">
        <f>+'ESF SNS'!F59</f>
        <v>0</v>
      </c>
    </row>
    <row r="13" spans="1:2" ht="15.75">
      <c r="A13" s="103" t="s">
        <v>144</v>
      </c>
      <c r="B13" s="209"/>
    </row>
    <row r="14" spans="1:2" ht="15.75">
      <c r="A14" s="36" t="s">
        <v>567</v>
      </c>
      <c r="B14" s="37"/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activeCell="A5" sqref="A5:B5"/>
    </sheetView>
  </sheetViews>
  <sheetFormatPr baseColWidth="10" defaultRowHeight="15"/>
  <cols>
    <col min="1" max="1" width="59.85546875" customWidth="1"/>
    <col min="2" max="2" width="21.42578125" customWidth="1"/>
  </cols>
  <sheetData>
    <row r="1" spans="1:4" ht="18.75">
      <c r="A1" s="315" t="s">
        <v>412</v>
      </c>
      <c r="B1" s="315"/>
    </row>
    <row r="2" spans="1:4" ht="18.75">
      <c r="A2" s="268" t="s">
        <v>720</v>
      </c>
      <c r="B2" s="268"/>
    </row>
    <row r="3" spans="1:4" ht="18.75">
      <c r="A3" s="315" t="s">
        <v>548</v>
      </c>
      <c r="B3" s="315"/>
    </row>
    <row r="4" spans="1:4" ht="18.75">
      <c r="A4" s="316" t="s">
        <v>734</v>
      </c>
      <c r="B4" s="316"/>
    </row>
    <row r="5" spans="1:4" ht="18.75">
      <c r="A5" s="315" t="s">
        <v>0</v>
      </c>
      <c r="B5" s="315"/>
    </row>
    <row r="6" spans="1:4" ht="15.75">
      <c r="A6" s="32"/>
    </row>
    <row r="8" spans="1:4" ht="15" customHeight="1">
      <c r="A8" s="225" t="s">
        <v>141</v>
      </c>
      <c r="B8" s="137" t="s">
        <v>409</v>
      </c>
    </row>
    <row r="9" spans="1:4" ht="15.75">
      <c r="A9" s="45" t="s">
        <v>331</v>
      </c>
      <c r="B9" s="30">
        <v>98773512</v>
      </c>
      <c r="C9" s="26"/>
      <c r="D9" s="26"/>
    </row>
    <row r="10" spans="1:4" ht="15.75">
      <c r="A10" s="130" t="s">
        <v>330</v>
      </c>
      <c r="B10" s="30">
        <v>122371316</v>
      </c>
      <c r="C10" s="26"/>
    </row>
    <row r="11" spans="1:4" ht="15.75">
      <c r="A11" s="130" t="s">
        <v>329</v>
      </c>
      <c r="B11" s="31">
        <v>156442062</v>
      </c>
      <c r="C11" s="26"/>
      <c r="D11" s="26"/>
    </row>
    <row r="12" spans="1:4">
      <c r="A12" s="28" t="s">
        <v>142</v>
      </c>
      <c r="B12" s="29">
        <f>SUM(B9:B11)</f>
        <v>377586890</v>
      </c>
      <c r="D12" s="26"/>
    </row>
    <row r="13" spans="1:4">
      <c r="C13" s="26"/>
      <c r="D13" s="26"/>
    </row>
    <row r="14" spans="1:4">
      <c r="C14" s="26"/>
    </row>
    <row r="15" spans="1:4">
      <c r="D15" s="26"/>
    </row>
  </sheetData>
  <mergeCells count="4">
    <mergeCell ref="A1:B1"/>
    <mergeCell ref="A4:B4"/>
    <mergeCell ref="A5:B5"/>
    <mergeCell ref="A3:B3"/>
  </mergeCells>
  <pageMargins left="0.7" right="0.7" top="0.75" bottom="0.75" header="0.3" footer="0.3"/>
  <pageSetup orientation="portrait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15" t="s">
        <v>411</v>
      </c>
      <c r="B1" s="315"/>
    </row>
    <row r="2" spans="1:2" ht="18.75">
      <c r="A2" s="315" t="s">
        <v>551</v>
      </c>
      <c r="B2" s="315"/>
    </row>
    <row r="3" spans="1:2" ht="18.75">
      <c r="A3" s="316" t="s">
        <v>593</v>
      </c>
      <c r="B3" s="316"/>
    </row>
    <row r="4" spans="1:2" ht="18.75">
      <c r="A4" s="315" t="s">
        <v>0</v>
      </c>
      <c r="B4" s="315"/>
    </row>
    <row r="5" spans="1:2" ht="15.75">
      <c r="A5" s="11"/>
      <c r="B5" s="35"/>
    </row>
    <row r="6" spans="1:2" ht="15.75">
      <c r="A6" s="11"/>
      <c r="B6" s="35"/>
    </row>
    <row r="7" spans="1:2">
      <c r="A7" s="320" t="s">
        <v>135</v>
      </c>
      <c r="B7" s="317" t="s">
        <v>409</v>
      </c>
    </row>
    <row r="8" spans="1:2">
      <c r="A8" s="321"/>
      <c r="B8" s="318"/>
    </row>
    <row r="9" spans="1:2">
      <c r="A9" s="322"/>
      <c r="B9" s="319"/>
    </row>
    <row r="10" spans="1:2" ht="15.75">
      <c r="A10" s="79" t="s">
        <v>344</v>
      </c>
      <c r="B10" s="147">
        <v>0</v>
      </c>
    </row>
    <row r="11" spans="1:2" ht="15.75">
      <c r="A11" s="39" t="s">
        <v>343</v>
      </c>
      <c r="B11" s="24">
        <v>0</v>
      </c>
    </row>
    <row r="12" spans="1:2" ht="15.75">
      <c r="A12" s="39" t="s">
        <v>345</v>
      </c>
      <c r="B12" s="24">
        <v>0</v>
      </c>
    </row>
    <row r="13" spans="1:2" ht="17.25">
      <c r="A13" s="36" t="s">
        <v>561</v>
      </c>
      <c r="B13" s="208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view="pageBreakPreview" topLeftCell="C62" zoomScaleNormal="100" zoomScaleSheetLayoutView="100" workbookViewId="0">
      <selection activeCell="D8" sqref="D8"/>
    </sheetView>
  </sheetViews>
  <sheetFormatPr baseColWidth="10" defaultColWidth="11.42578125" defaultRowHeight="15"/>
  <cols>
    <col min="1" max="1" width="1.28515625" style="5" hidden="1" customWidth="1"/>
    <col min="2" max="2" width="10.140625" style="1" customWidth="1"/>
    <col min="3" max="3" width="4.710937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11.14062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8.75">
      <c r="C2" s="301" t="str">
        <f>+[1]BC!D5</f>
        <v>Servicio Nacional de Salud</v>
      </c>
      <c r="D2" s="301"/>
      <c r="E2" s="301"/>
      <c r="F2" s="301"/>
      <c r="G2" s="301"/>
      <c r="H2" s="301"/>
      <c r="I2" s="118"/>
    </row>
    <row r="3" spans="1:10" ht="18.75">
      <c r="C3" s="301" t="s">
        <v>595</v>
      </c>
      <c r="D3" s="301"/>
      <c r="E3" s="301"/>
      <c r="F3" s="301"/>
      <c r="G3" s="301"/>
      <c r="H3" s="293"/>
      <c r="I3" s="118"/>
    </row>
    <row r="4" spans="1:10" ht="15.75">
      <c r="C4" s="302" t="s">
        <v>341</v>
      </c>
      <c r="D4" s="302"/>
      <c r="E4" s="302"/>
      <c r="F4" s="302"/>
      <c r="G4" s="302"/>
      <c r="H4" s="302"/>
      <c r="I4" s="118"/>
    </row>
    <row r="5" spans="1:10" ht="15.75">
      <c r="C5" s="302" t="s">
        <v>733</v>
      </c>
      <c r="D5" s="302"/>
      <c r="E5" s="302"/>
      <c r="F5" s="302"/>
      <c r="G5" s="302"/>
      <c r="H5" s="302"/>
      <c r="I5" s="118"/>
    </row>
    <row r="6" spans="1:10" ht="15.75">
      <c r="C6" s="302" t="s">
        <v>0</v>
      </c>
      <c r="D6" s="302"/>
      <c r="E6" s="302"/>
      <c r="F6" s="302"/>
      <c r="G6" s="302"/>
      <c r="H6" s="302"/>
      <c r="I6" s="118"/>
    </row>
    <row r="7" spans="1:10" ht="15.75">
      <c r="C7" s="302" t="s">
        <v>727</v>
      </c>
      <c r="D7" s="302"/>
      <c r="E7" s="302"/>
      <c r="F7" s="302"/>
      <c r="G7" s="294"/>
      <c r="H7" s="294"/>
      <c r="I7" s="118"/>
    </row>
    <row r="8" spans="1:10" ht="15.75">
      <c r="C8" s="269"/>
      <c r="D8" s="269"/>
      <c r="E8" s="269"/>
      <c r="F8" s="298">
        <v>2024</v>
      </c>
      <c r="G8" s="271"/>
      <c r="H8" s="270">
        <f>+[2]BC!G11</f>
        <v>2016</v>
      </c>
      <c r="I8" s="118"/>
    </row>
    <row r="9" spans="1:10" ht="15.75">
      <c r="A9" s="5" t="s">
        <v>106</v>
      </c>
      <c r="C9" s="296" t="s">
        <v>1</v>
      </c>
      <c r="D9" s="297"/>
      <c r="E9" s="273"/>
      <c r="F9" s="274"/>
      <c r="G9" s="275"/>
      <c r="H9" s="275"/>
      <c r="I9" s="118"/>
    </row>
    <row r="10" spans="1:10">
      <c r="C10" s="272" t="s">
        <v>2</v>
      </c>
      <c r="D10" s="273"/>
      <c r="E10" s="273"/>
      <c r="F10" s="275"/>
      <c r="G10" s="275"/>
      <c r="H10" s="275"/>
      <c r="I10" s="118"/>
    </row>
    <row r="11" spans="1:10">
      <c r="A11" s="5" t="s">
        <v>50</v>
      </c>
      <c r="C11" s="269"/>
      <c r="D11" s="269" t="s">
        <v>723</v>
      </c>
      <c r="E11" s="269"/>
      <c r="F11" s="196">
        <f>+'nota7 Efectivo'!C37</f>
        <v>0</v>
      </c>
      <c r="G11" s="276"/>
      <c r="H11" s="196"/>
      <c r="I11" s="118"/>
    </row>
    <row r="12" spans="1:10" customFormat="1">
      <c r="A12" s="3" t="s">
        <v>51</v>
      </c>
      <c r="B12" s="2"/>
      <c r="C12" s="269"/>
      <c r="D12" s="269" t="s">
        <v>3</v>
      </c>
      <c r="E12" s="269"/>
      <c r="F12" s="196"/>
      <c r="G12" s="276"/>
      <c r="H12" s="196"/>
      <c r="I12" s="118"/>
      <c r="J12" s="2"/>
    </row>
    <row r="13" spans="1:10" customFormat="1">
      <c r="A13" s="3" t="s">
        <v>52</v>
      </c>
      <c r="B13" s="2"/>
      <c r="C13" s="269"/>
      <c r="D13" s="269" t="s">
        <v>4</v>
      </c>
      <c r="E13" s="269"/>
      <c r="F13" s="196"/>
      <c r="G13" s="276"/>
      <c r="H13" s="196"/>
      <c r="I13" s="118"/>
      <c r="J13" s="2"/>
    </row>
    <row r="14" spans="1:10" customFormat="1">
      <c r="A14" s="3" t="s">
        <v>53</v>
      </c>
      <c r="B14" s="2"/>
      <c r="C14" s="269"/>
      <c r="D14" s="269" t="s">
        <v>475</v>
      </c>
      <c r="E14" s="269"/>
      <c r="F14" s="197">
        <f>+'nota8 Cuenta por Cobrar'!B17</f>
        <v>7435560.21</v>
      </c>
      <c r="G14" s="277"/>
      <c r="H14" s="197"/>
      <c r="I14" s="278"/>
      <c r="J14" s="2"/>
    </row>
    <row r="15" spans="1:10">
      <c r="A15" s="5" t="s">
        <v>54</v>
      </c>
      <c r="C15" s="269"/>
      <c r="D15" s="269" t="s">
        <v>476</v>
      </c>
      <c r="E15" s="269"/>
      <c r="F15" s="201">
        <f>+'nota9 Inventario'!B12</f>
        <v>377586890</v>
      </c>
      <c r="G15" s="277"/>
      <c r="H15" s="197"/>
      <c r="I15" s="278"/>
    </row>
    <row r="16" spans="1:10" customFormat="1">
      <c r="A16" s="3" t="s">
        <v>55</v>
      </c>
      <c r="B16" s="2"/>
      <c r="C16" s="269"/>
      <c r="D16" s="269" t="s">
        <v>5</v>
      </c>
      <c r="E16" s="269"/>
      <c r="F16" s="197"/>
      <c r="G16" s="277"/>
      <c r="H16" s="197"/>
      <c r="I16" s="279"/>
      <c r="J16" s="2"/>
    </row>
    <row r="17" spans="1:13" customFormat="1">
      <c r="A17" s="3" t="s">
        <v>56</v>
      </c>
      <c r="B17" s="2"/>
      <c r="C17" s="269"/>
      <c r="D17" s="269" t="s">
        <v>6</v>
      </c>
      <c r="E17" s="269"/>
      <c r="F17" s="201">
        <f>+'nota13 Benef.Emplxp Corto Plazo'!B12</f>
        <v>0</v>
      </c>
      <c r="G17" s="277"/>
      <c r="H17" s="201"/>
      <c r="I17" s="118"/>
      <c r="J17" s="2"/>
    </row>
    <row r="18" spans="1:13">
      <c r="C18" s="272" t="s">
        <v>7</v>
      </c>
      <c r="D18" s="269"/>
      <c r="E18" s="269"/>
      <c r="F18" s="280">
        <f>SUM(F10:F17)</f>
        <v>385022450.20999998</v>
      </c>
      <c r="G18" s="277"/>
      <c r="H18" s="280">
        <f>SUM(H10:H17)</f>
        <v>0</v>
      </c>
      <c r="I18" s="118"/>
    </row>
    <row r="19" spans="1:13">
      <c r="C19" s="272"/>
      <c r="D19" s="269"/>
      <c r="E19" s="269"/>
      <c r="F19" s="281"/>
      <c r="G19" s="277"/>
      <c r="H19" s="281"/>
      <c r="I19" s="118"/>
      <c r="J19" s="118"/>
    </row>
    <row r="20" spans="1:13">
      <c r="C20" s="272" t="s">
        <v>8</v>
      </c>
      <c r="D20" s="269"/>
      <c r="E20" s="269"/>
      <c r="F20" s="196"/>
      <c r="G20" s="197"/>
      <c r="H20" s="196"/>
      <c r="I20" s="118"/>
    </row>
    <row r="21" spans="1:13" customFormat="1">
      <c r="A21" s="3" t="s">
        <v>57</v>
      </c>
      <c r="B21" s="2"/>
      <c r="C21" s="269"/>
      <c r="D21" s="269" t="s">
        <v>9</v>
      </c>
      <c r="E21" s="269"/>
      <c r="F21" s="196"/>
      <c r="G21" s="276"/>
      <c r="H21" s="196"/>
      <c r="I21" s="118"/>
      <c r="J21" s="2"/>
    </row>
    <row r="22" spans="1:13" customFormat="1">
      <c r="A22" s="3" t="s">
        <v>58</v>
      </c>
      <c r="B22" s="2"/>
      <c r="C22" s="269"/>
      <c r="D22" s="282" t="s">
        <v>10</v>
      </c>
      <c r="E22" s="282"/>
      <c r="F22" s="197">
        <f>+'Benef. Empl x pagar Larg. Plaz'!B13</f>
        <v>0</v>
      </c>
      <c r="G22" s="277"/>
      <c r="H22" s="197"/>
      <c r="I22" s="118"/>
      <c r="J22" s="2"/>
    </row>
    <row r="23" spans="1:13" customFormat="1">
      <c r="A23" s="3" t="s">
        <v>59</v>
      </c>
      <c r="B23" s="2"/>
      <c r="C23" s="269"/>
      <c r="D23" s="282" t="s">
        <v>11</v>
      </c>
      <c r="E23" s="282"/>
      <c r="F23" s="197">
        <f>+Patrimonio!B14</f>
        <v>0</v>
      </c>
      <c r="G23" s="277"/>
      <c r="H23" s="197"/>
      <c r="I23" s="118"/>
      <c r="J23" s="2"/>
    </row>
    <row r="24" spans="1:13" customFormat="1">
      <c r="A24" s="3" t="s">
        <v>60</v>
      </c>
      <c r="B24" s="2"/>
      <c r="C24" s="269"/>
      <c r="D24" s="282" t="s">
        <v>12</v>
      </c>
      <c r="E24" s="282"/>
      <c r="F24" s="197">
        <f>+'nota17 Ingresos'!B27</f>
        <v>21089979.469999999</v>
      </c>
      <c r="G24" s="277"/>
      <c r="H24" s="197"/>
      <c r="I24" s="118"/>
      <c r="J24" s="2"/>
    </row>
    <row r="25" spans="1:13">
      <c r="A25" s="5" t="s">
        <v>61</v>
      </c>
      <c r="C25" s="269"/>
      <c r="D25" s="282" t="s">
        <v>478</v>
      </c>
      <c r="E25" s="282"/>
      <c r="F25" s="201">
        <f>+'nota10 Mobiliario Eq. Ofc.'!H16</f>
        <v>195562718.87</v>
      </c>
      <c r="G25" s="277"/>
      <c r="H25" s="197"/>
      <c r="I25" s="118"/>
      <c r="M25" s="187"/>
    </row>
    <row r="26" spans="1:13">
      <c r="A26" s="5" t="s">
        <v>62</v>
      </c>
      <c r="C26" s="269"/>
      <c r="D26" s="282" t="s">
        <v>100</v>
      </c>
      <c r="E26" s="282"/>
      <c r="F26" s="197"/>
      <c r="G26" s="277"/>
      <c r="H26" s="197"/>
      <c r="I26" s="118"/>
      <c r="J26" s="96"/>
      <c r="M26" s="187"/>
    </row>
    <row r="27" spans="1:13" customFormat="1">
      <c r="A27" s="3" t="s">
        <v>63</v>
      </c>
      <c r="B27" s="2"/>
      <c r="C27" s="269"/>
      <c r="D27" s="282" t="s">
        <v>13</v>
      </c>
      <c r="E27" s="282"/>
      <c r="F27" s="197"/>
      <c r="G27" s="277"/>
      <c r="H27" s="197"/>
      <c r="I27" s="118"/>
      <c r="J27" s="1"/>
      <c r="M27" s="57"/>
    </row>
    <row r="28" spans="1:13">
      <c r="C28" s="272" t="s">
        <v>14</v>
      </c>
      <c r="D28" s="269"/>
      <c r="E28" s="269"/>
      <c r="F28" s="280">
        <f>SUM(F21:F27)</f>
        <v>216652698.34</v>
      </c>
      <c r="G28" s="277"/>
      <c r="H28" s="280">
        <f>SUM(H21:H27)</f>
        <v>0</v>
      </c>
      <c r="I28" s="118"/>
      <c r="M28" s="187"/>
    </row>
    <row r="29" spans="1:13">
      <c r="C29" s="272"/>
      <c r="D29" s="269"/>
      <c r="E29" s="269"/>
      <c r="F29" s="281"/>
      <c r="G29" s="277"/>
      <c r="H29" s="281"/>
      <c r="I29" s="118"/>
      <c r="M29" s="187"/>
    </row>
    <row r="30" spans="1:13" ht="15.75" thickBot="1">
      <c r="C30" s="272" t="s">
        <v>15</v>
      </c>
      <c r="D30" s="269"/>
      <c r="E30" s="269"/>
      <c r="F30" s="283">
        <f>SUM(F28,F18)</f>
        <v>601675148.54999995</v>
      </c>
      <c r="G30" s="284"/>
      <c r="H30" s="283">
        <f>SUM(H28,H18)</f>
        <v>0</v>
      </c>
      <c r="I30" s="118"/>
    </row>
    <row r="31" spans="1:13" ht="15.75" thickTop="1">
      <c r="C31" s="269"/>
      <c r="D31" s="269" t="s">
        <v>16</v>
      </c>
      <c r="E31" s="269"/>
      <c r="F31" s="196"/>
      <c r="G31" s="196"/>
      <c r="H31" s="196"/>
      <c r="I31" s="118"/>
    </row>
    <row r="32" spans="1:13" ht="15.75">
      <c r="C32" s="296" t="s">
        <v>17</v>
      </c>
      <c r="D32" s="299"/>
      <c r="E32" s="269"/>
      <c r="F32" s="196"/>
      <c r="G32" s="196"/>
      <c r="H32" s="196"/>
      <c r="I32" s="118"/>
    </row>
    <row r="33" spans="1:10">
      <c r="C33" s="272" t="s">
        <v>18</v>
      </c>
      <c r="D33" s="269"/>
      <c r="E33" s="269"/>
      <c r="F33" s="276"/>
      <c r="G33" s="276"/>
      <c r="H33" s="276"/>
      <c r="I33" s="118"/>
    </row>
    <row r="34" spans="1:10" customFormat="1">
      <c r="A34" s="3" t="s">
        <v>64</v>
      </c>
      <c r="B34" s="2"/>
      <c r="C34" s="269"/>
      <c r="D34" s="269" t="s">
        <v>19</v>
      </c>
      <c r="E34" s="269"/>
      <c r="F34" s="196"/>
      <c r="G34" s="196"/>
      <c r="H34" s="196"/>
      <c r="I34" s="118"/>
      <c r="J34" s="2"/>
    </row>
    <row r="35" spans="1:10">
      <c r="A35" s="5" t="s">
        <v>65</v>
      </c>
      <c r="C35" s="269"/>
      <c r="D35" s="269" t="s">
        <v>480</v>
      </c>
      <c r="E35" s="269"/>
      <c r="F35" s="197">
        <f>+'nota11 CXP Corto plazo'!B11</f>
        <v>569182609.49000001</v>
      </c>
      <c r="G35" s="277"/>
      <c r="H35" s="197"/>
      <c r="I35" s="118"/>
    </row>
    <row r="36" spans="1:10" customFormat="1">
      <c r="A36" s="3" t="s">
        <v>66</v>
      </c>
      <c r="B36" s="2"/>
      <c r="C36" s="269"/>
      <c r="D36" s="269" t="s">
        <v>20</v>
      </c>
      <c r="E36" s="269"/>
      <c r="F36" s="197"/>
      <c r="G36" s="277"/>
      <c r="H36" s="197"/>
      <c r="I36" s="118"/>
      <c r="J36" s="2"/>
    </row>
    <row r="37" spans="1:10" customFormat="1">
      <c r="A37" s="3" t="s">
        <v>67</v>
      </c>
      <c r="B37" s="2"/>
      <c r="C37" s="269"/>
      <c r="D37" s="269" t="s">
        <v>21</v>
      </c>
      <c r="E37" s="269"/>
      <c r="F37" s="197"/>
      <c r="G37" s="277"/>
      <c r="H37" s="197"/>
      <c r="I37" s="118"/>
      <c r="J37" s="2"/>
    </row>
    <row r="38" spans="1:10" customFormat="1">
      <c r="A38" s="3" t="s">
        <v>68</v>
      </c>
      <c r="B38" s="2"/>
      <c r="C38" s="269"/>
      <c r="D38" s="269" t="s">
        <v>481</v>
      </c>
      <c r="E38" s="269"/>
      <c r="F38" s="196">
        <f>+'nota12 Retenciones y Acum.'!B17</f>
        <v>0</v>
      </c>
      <c r="G38" s="276"/>
      <c r="H38" s="196"/>
      <c r="I38" s="118"/>
      <c r="J38" s="2"/>
    </row>
    <row r="39" spans="1:10" customFormat="1">
      <c r="A39" s="3" t="s">
        <v>69</v>
      </c>
      <c r="B39" s="2"/>
      <c r="C39" s="269"/>
      <c r="D39" s="269" t="s">
        <v>22</v>
      </c>
      <c r="E39" s="269"/>
      <c r="F39" s="196"/>
      <c r="G39" s="276"/>
      <c r="H39" s="196"/>
      <c r="I39" s="118"/>
      <c r="J39" s="2"/>
    </row>
    <row r="40" spans="1:10" customFormat="1">
      <c r="A40" s="3" t="s">
        <v>70</v>
      </c>
      <c r="B40" s="2"/>
      <c r="C40" s="269"/>
      <c r="D40" s="269" t="s">
        <v>482</v>
      </c>
      <c r="E40" s="269"/>
      <c r="F40" s="201"/>
      <c r="G40" s="276"/>
      <c r="H40" s="196"/>
      <c r="I40" s="118"/>
      <c r="J40" s="2"/>
    </row>
    <row r="41" spans="1:10" customFormat="1">
      <c r="A41" s="3" t="s">
        <v>71</v>
      </c>
      <c r="B41" s="2"/>
      <c r="C41" s="269"/>
      <c r="D41" s="269" t="s">
        <v>23</v>
      </c>
      <c r="E41" s="269"/>
      <c r="F41" s="196"/>
      <c r="G41" s="276"/>
      <c r="H41" s="196"/>
      <c r="I41" s="118"/>
      <c r="J41" s="2"/>
    </row>
    <row r="42" spans="1:10" customFormat="1">
      <c r="A42" s="3" t="s">
        <v>73</v>
      </c>
      <c r="B42" s="2"/>
      <c r="C42" s="269"/>
      <c r="D42" s="269" t="s">
        <v>24</v>
      </c>
      <c r="E42" s="269"/>
      <c r="F42" s="201"/>
      <c r="G42" s="277"/>
      <c r="H42" s="197"/>
      <c r="I42" s="118"/>
      <c r="J42" s="2"/>
    </row>
    <row r="43" spans="1:10">
      <c r="C43" s="272" t="s">
        <v>25</v>
      </c>
      <c r="D43" s="269"/>
      <c r="E43" s="269"/>
      <c r="F43" s="281">
        <f>SUM(F34:F42)</f>
        <v>569182609.49000001</v>
      </c>
      <c r="G43" s="277"/>
      <c r="H43" s="281">
        <f>SUM(H34:H42)</f>
        <v>0</v>
      </c>
      <c r="I43" s="118"/>
    </row>
    <row r="44" spans="1:10">
      <c r="C44" s="272"/>
      <c r="D44" s="269"/>
      <c r="E44" s="269"/>
      <c r="F44" s="281"/>
      <c r="G44" s="277"/>
      <c r="H44" s="197"/>
      <c r="I44" s="118"/>
    </row>
    <row r="45" spans="1:10">
      <c r="C45" s="272"/>
      <c r="D45" s="269"/>
      <c r="E45" s="269"/>
      <c r="F45" s="281"/>
      <c r="G45" s="277"/>
      <c r="H45" s="197"/>
      <c r="I45" s="118"/>
    </row>
    <row r="46" spans="1:10" customFormat="1">
      <c r="A46" s="3"/>
      <c r="B46" s="2"/>
      <c r="C46" s="272" t="s">
        <v>26</v>
      </c>
      <c r="D46" s="269"/>
      <c r="E46" s="269"/>
      <c r="F46" s="196"/>
      <c r="G46" s="196"/>
      <c r="H46" s="196"/>
      <c r="I46" s="118"/>
      <c r="J46" s="2"/>
    </row>
    <row r="47" spans="1:10" customFormat="1">
      <c r="A47" s="3" t="s">
        <v>74</v>
      </c>
      <c r="B47" s="2"/>
      <c r="C47" s="269"/>
      <c r="D47" s="269" t="s">
        <v>485</v>
      </c>
      <c r="E47" s="269"/>
      <c r="F47" s="196">
        <f>+'nota14 CXP Largo Plazo'!B12</f>
        <v>32492539.84</v>
      </c>
      <c r="G47" s="276"/>
      <c r="H47" s="196"/>
      <c r="I47" s="118"/>
      <c r="J47" s="2"/>
    </row>
    <row r="48" spans="1:10" customFormat="1">
      <c r="A48" s="3" t="s">
        <v>75</v>
      </c>
      <c r="B48" s="2"/>
      <c r="C48" s="269"/>
      <c r="D48" s="269" t="s">
        <v>27</v>
      </c>
      <c r="E48" s="269"/>
      <c r="F48" s="196"/>
      <c r="G48" s="276"/>
      <c r="H48" s="196"/>
      <c r="I48" s="118"/>
      <c r="J48" s="2"/>
    </row>
    <row r="49" spans="1:10" customFormat="1">
      <c r="A49" s="3" t="s">
        <v>72</v>
      </c>
      <c r="B49" s="2"/>
      <c r="C49" s="269"/>
      <c r="D49" s="269" t="s">
        <v>28</v>
      </c>
      <c r="E49" s="269"/>
      <c r="F49" s="196"/>
      <c r="G49" s="276"/>
      <c r="H49" s="196"/>
      <c r="I49" s="118"/>
      <c r="J49" s="2"/>
    </row>
    <row r="50" spans="1:10" customFormat="1">
      <c r="A50" s="3" t="s">
        <v>76</v>
      </c>
      <c r="B50" s="2"/>
      <c r="C50" s="269"/>
      <c r="D50" s="269" t="s">
        <v>29</v>
      </c>
      <c r="E50" s="269"/>
      <c r="F50" s="196"/>
      <c r="G50" s="276"/>
      <c r="H50" s="196"/>
      <c r="I50" s="118"/>
      <c r="J50" s="2"/>
    </row>
    <row r="51" spans="1:10" customFormat="1">
      <c r="A51" s="3" t="s">
        <v>77</v>
      </c>
      <c r="B51" s="2"/>
      <c r="C51" s="269"/>
      <c r="D51" s="269" t="s">
        <v>486</v>
      </c>
      <c r="E51" s="269"/>
      <c r="F51" s="201"/>
      <c r="G51" s="276"/>
      <c r="H51" s="196"/>
      <c r="I51" s="118"/>
      <c r="J51" s="2"/>
    </row>
    <row r="52" spans="1:10" customFormat="1">
      <c r="A52" s="3" t="s">
        <v>78</v>
      </c>
      <c r="B52" s="2"/>
      <c r="C52" s="269"/>
      <c r="D52" s="269" t="s">
        <v>30</v>
      </c>
      <c r="E52" s="269"/>
      <c r="F52" s="196"/>
      <c r="G52" s="276"/>
      <c r="H52" s="196"/>
      <c r="I52" s="118"/>
      <c r="J52" s="2"/>
    </row>
    <row r="53" spans="1:10" customFormat="1" ht="16.5" customHeight="1">
      <c r="A53" s="3"/>
      <c r="B53" s="2"/>
      <c r="C53" s="272" t="s">
        <v>31</v>
      </c>
      <c r="D53" s="269"/>
      <c r="E53" s="269"/>
      <c r="F53" s="280">
        <f>+F47+F51</f>
        <v>32492539.84</v>
      </c>
      <c r="G53" s="277"/>
      <c r="H53" s="197"/>
      <c r="I53" s="118"/>
      <c r="J53" s="2"/>
    </row>
    <row r="54" spans="1:10">
      <c r="C54" s="272" t="s">
        <v>32</v>
      </c>
      <c r="D54" s="269"/>
      <c r="E54" s="269"/>
      <c r="F54" s="281">
        <f>+F43+F53</f>
        <v>601675149.33000004</v>
      </c>
      <c r="G54" s="284"/>
      <c r="H54" s="280">
        <f>SUM(H43,H53)</f>
        <v>0</v>
      </c>
      <c r="I54" s="118"/>
    </row>
    <row r="55" spans="1:10">
      <c r="C55" s="272"/>
      <c r="D55" s="269"/>
      <c r="E55" s="269"/>
      <c r="F55" s="197"/>
      <c r="G55" s="196"/>
      <c r="H55" s="196"/>
      <c r="I55" s="118"/>
    </row>
    <row r="56" spans="1:10">
      <c r="C56" s="272" t="s">
        <v>552</v>
      </c>
      <c r="D56" s="269"/>
      <c r="E56" s="269"/>
      <c r="F56" s="196"/>
      <c r="G56" s="196"/>
      <c r="H56" s="196"/>
      <c r="I56" s="118"/>
    </row>
    <row r="57" spans="1:10" customFormat="1">
      <c r="A57" s="3" t="s">
        <v>79</v>
      </c>
      <c r="B57" s="2"/>
      <c r="C57" s="272"/>
      <c r="D57" s="269" t="s">
        <v>342</v>
      </c>
      <c r="E57" s="269"/>
      <c r="F57" s="196">
        <f>+'Balanza Comprobacion'!D22</f>
        <v>0</v>
      </c>
      <c r="G57" s="276"/>
      <c r="H57" s="196"/>
      <c r="I57" s="118"/>
      <c r="J57" s="2"/>
    </row>
    <row r="58" spans="1:10" customFormat="1">
      <c r="A58" s="3" t="s">
        <v>80</v>
      </c>
      <c r="B58" s="2"/>
      <c r="C58" s="269"/>
      <c r="D58" s="269" t="s">
        <v>33</v>
      </c>
      <c r="E58" s="269"/>
      <c r="F58" s="196"/>
      <c r="G58" s="276"/>
      <c r="H58" s="196"/>
      <c r="I58" s="118"/>
      <c r="J58" s="2"/>
    </row>
    <row r="59" spans="1:10">
      <c r="A59" s="5" t="s">
        <v>81</v>
      </c>
      <c r="C59" s="269"/>
      <c r="D59" s="269" t="s">
        <v>102</v>
      </c>
      <c r="E59" s="269"/>
      <c r="F59" s="196"/>
      <c r="G59" s="276"/>
      <c r="H59" s="196"/>
      <c r="I59" s="118"/>
    </row>
    <row r="60" spans="1:10">
      <c r="A60" s="5" t="s">
        <v>82</v>
      </c>
      <c r="C60" s="269"/>
      <c r="D60" s="269" t="s">
        <v>104</v>
      </c>
      <c r="E60" s="269"/>
      <c r="F60" s="201"/>
      <c r="G60" s="276"/>
      <c r="H60" s="201"/>
      <c r="I60" s="118"/>
    </row>
    <row r="61" spans="1:10" customFormat="1">
      <c r="A61" s="3" t="s">
        <v>83</v>
      </c>
      <c r="B61" s="2"/>
      <c r="C61" s="269"/>
      <c r="D61" s="269" t="s">
        <v>34</v>
      </c>
      <c r="E61" s="269"/>
      <c r="F61" s="197"/>
      <c r="G61" s="276"/>
      <c r="H61" s="197"/>
      <c r="I61" s="118"/>
      <c r="J61" s="2"/>
    </row>
    <row r="62" spans="1:10">
      <c r="C62" s="272" t="s">
        <v>739</v>
      </c>
      <c r="D62" s="269"/>
      <c r="E62" s="269"/>
      <c r="F62" s="280"/>
      <c r="G62" s="284"/>
      <c r="H62" s="280"/>
      <c r="I62" s="118"/>
    </row>
    <row r="63" spans="1:10">
      <c r="C63" s="272"/>
      <c r="D63" s="269"/>
      <c r="E63" s="269"/>
      <c r="F63" s="281"/>
      <c r="G63" s="284"/>
      <c r="H63" s="281"/>
      <c r="I63" s="118"/>
    </row>
    <row r="64" spans="1:10">
      <c r="C64" s="272"/>
      <c r="D64" s="269"/>
      <c r="E64" s="269"/>
      <c r="F64" s="275"/>
      <c r="G64" s="275"/>
      <c r="H64" s="275"/>
      <c r="I64" s="118"/>
    </row>
    <row r="65" spans="3:10" ht="15.75" thickBot="1">
      <c r="C65" s="272" t="s">
        <v>101</v>
      </c>
      <c r="D65" s="269"/>
      <c r="E65" s="269"/>
      <c r="F65" s="283">
        <f>+F54+F62</f>
        <v>601675149.33000004</v>
      </c>
      <c r="G65" s="275"/>
      <c r="H65" s="283">
        <f>+H54+H62</f>
        <v>0</v>
      </c>
      <c r="I65" s="118"/>
      <c r="J65" s="85"/>
    </row>
    <row r="66" spans="3:10" ht="15.75" thickTop="1">
      <c r="C66" s="272"/>
      <c r="D66" s="269"/>
      <c r="E66" s="269"/>
      <c r="F66" s="281"/>
      <c r="G66" s="275"/>
      <c r="H66" s="281"/>
      <c r="I66" s="118"/>
    </row>
    <row r="67" spans="3:10">
      <c r="C67" s="269"/>
      <c r="D67" s="269"/>
      <c r="E67" s="269"/>
      <c r="F67" s="196"/>
      <c r="G67" s="269"/>
      <c r="H67" s="196"/>
      <c r="I67" s="118"/>
      <c r="J67" s="85"/>
    </row>
    <row r="68" spans="3:10">
      <c r="C68" s="303"/>
      <c r="D68" s="303"/>
      <c r="E68" s="303"/>
      <c r="F68" s="303"/>
      <c r="G68" s="303"/>
      <c r="H68" s="303"/>
      <c r="I68" s="118"/>
    </row>
    <row r="69" spans="3:10">
      <c r="C69" s="292"/>
      <c r="D69" s="292" t="s">
        <v>738</v>
      </c>
      <c r="E69" s="292"/>
      <c r="F69" s="292"/>
      <c r="G69" s="292"/>
      <c r="H69" s="292"/>
      <c r="I69" s="118"/>
    </row>
    <row r="70" spans="3:10">
      <c r="C70" s="292"/>
      <c r="D70" s="295" t="s">
        <v>736</v>
      </c>
      <c r="E70" s="292"/>
      <c r="F70" s="292"/>
      <c r="G70" s="292"/>
      <c r="H70" s="292"/>
      <c r="I70" s="118"/>
    </row>
    <row r="71" spans="3:10">
      <c r="C71" s="292"/>
      <c r="D71" s="271" t="s">
        <v>737</v>
      </c>
      <c r="E71" s="292"/>
      <c r="F71" s="292"/>
      <c r="G71" s="292"/>
      <c r="H71" s="292"/>
      <c r="I71" s="118"/>
    </row>
    <row r="72" spans="3:10">
      <c r="C72" s="292"/>
      <c r="D72" s="292"/>
      <c r="E72" s="292"/>
      <c r="F72" s="292"/>
      <c r="G72" s="292"/>
      <c r="H72" s="292"/>
      <c r="I72" s="118"/>
    </row>
    <row r="73" spans="3:10">
      <c r="C73" s="292"/>
      <c r="D73" s="292"/>
      <c r="E73" s="292"/>
      <c r="F73" s="292"/>
      <c r="G73" s="292"/>
      <c r="H73" s="292"/>
      <c r="I73" s="118"/>
    </row>
    <row r="74" spans="3:10">
      <c r="C74" s="292"/>
      <c r="D74" s="292"/>
      <c r="E74" s="292"/>
      <c r="F74" s="292"/>
      <c r="G74" s="292"/>
      <c r="H74" s="292"/>
      <c r="I74" s="118"/>
    </row>
    <row r="75" spans="3:10">
      <c r="C75" s="292"/>
      <c r="D75" s="292"/>
      <c r="E75" s="292"/>
      <c r="F75" s="292"/>
      <c r="G75" s="292"/>
      <c r="H75" s="292"/>
      <c r="I75" s="118"/>
    </row>
    <row r="76" spans="3:10">
      <c r="C76" s="292"/>
      <c r="D76" s="292"/>
      <c r="E76" s="292"/>
      <c r="F76" s="292"/>
      <c r="G76" s="292"/>
      <c r="H76" s="292"/>
      <c r="I76" s="118"/>
    </row>
    <row r="77" spans="3:10">
      <c r="C77" s="292"/>
      <c r="D77" s="292"/>
      <c r="E77" s="292"/>
      <c r="F77" s="292"/>
      <c r="G77" s="292"/>
      <c r="H77" s="292"/>
      <c r="I77" s="118"/>
    </row>
    <row r="78" spans="3:10">
      <c r="C78" s="269"/>
      <c r="D78" s="272"/>
      <c r="E78" s="272"/>
      <c r="F78" s="269"/>
      <c r="G78" s="269"/>
      <c r="H78" s="269"/>
      <c r="I78" s="118"/>
    </row>
    <row r="79" spans="3:10">
      <c r="C79" s="269"/>
      <c r="D79" s="269"/>
      <c r="E79" s="269"/>
      <c r="F79" s="285"/>
      <c r="G79" s="285"/>
      <c r="H79" s="285"/>
      <c r="I79" s="118"/>
    </row>
    <row r="81" spans="6:8">
      <c r="F81" s="8"/>
      <c r="H81" s="8"/>
    </row>
    <row r="83" spans="6:8">
      <c r="F83" s="8"/>
      <c r="H83" s="85"/>
    </row>
  </sheetData>
  <mergeCells count="7">
    <mergeCell ref="C2:H2"/>
    <mergeCell ref="C4:H4"/>
    <mergeCell ref="C5:H5"/>
    <mergeCell ref="C6:H6"/>
    <mergeCell ref="C68:H68"/>
    <mergeCell ref="C7:F7"/>
    <mergeCell ref="C3:G3"/>
  </mergeCells>
  <printOptions horizontalCentered="1"/>
  <pageMargins left="0" right="0" top="0.74803149606299213" bottom="0.74803149606299213" header="0.31496062992125984" footer="0.31496062992125984"/>
  <pageSetup scale="90" orientation="portrait" verticalDpi="4294967295" r:id="rId1"/>
  <rowBreaks count="1" manualBreakCount="1">
    <brk id="45" max="9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zoomScaleNormal="100" workbookViewId="0">
      <pane ySplit="9" topLeftCell="A10" activePane="bottomLeft" state="frozen"/>
      <selection pane="bottomLeft" activeCell="A17" sqref="A17"/>
    </sheetView>
  </sheetViews>
  <sheetFormatPr baseColWidth="10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315" t="s">
        <v>411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1" ht="18.75">
      <c r="A3" s="315" t="s">
        <v>151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1" ht="18.75">
      <c r="A4" s="316" t="s">
        <v>410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</row>
    <row r="5" spans="1:11" ht="18.75">
      <c r="A5" s="315" t="s">
        <v>0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</row>
    <row r="6" spans="1:11">
      <c r="B6" s="42"/>
    </row>
    <row r="7" spans="1:11">
      <c r="B7" s="27" t="s">
        <v>314</v>
      </c>
      <c r="C7" s="27" t="s">
        <v>306</v>
      </c>
      <c r="D7" s="27" t="s">
        <v>304</v>
      </c>
      <c r="E7" s="27" t="s">
        <v>305</v>
      </c>
      <c r="F7" s="27" t="s">
        <v>299</v>
      </c>
      <c r="G7" s="27" t="s">
        <v>300</v>
      </c>
      <c r="H7" s="27" t="s">
        <v>301</v>
      </c>
      <c r="I7" s="27" t="s">
        <v>302</v>
      </c>
      <c r="J7" s="27" t="s">
        <v>124</v>
      </c>
      <c r="K7" s="27" t="s">
        <v>303</v>
      </c>
    </row>
    <row r="8" spans="1:11">
      <c r="A8" s="43" t="s">
        <v>16</v>
      </c>
      <c r="B8" s="61" t="s">
        <v>315</v>
      </c>
      <c r="C8" s="61" t="s">
        <v>109</v>
      </c>
      <c r="D8" s="61" t="s">
        <v>110</v>
      </c>
      <c r="E8" s="61" t="s">
        <v>113</v>
      </c>
      <c r="F8" s="61" t="s">
        <v>114</v>
      </c>
      <c r="G8" s="61" t="s">
        <v>116</v>
      </c>
      <c r="H8" s="61" t="s">
        <v>119</v>
      </c>
      <c r="I8" s="61" t="s">
        <v>122</v>
      </c>
      <c r="J8" s="61" t="s">
        <v>138</v>
      </c>
      <c r="K8" s="61" t="s">
        <v>125</v>
      </c>
    </row>
    <row r="9" spans="1:11" ht="18.75">
      <c r="A9" s="44" t="s">
        <v>149</v>
      </c>
      <c r="B9" s="62" t="s">
        <v>108</v>
      </c>
      <c r="C9" s="62">
        <v>0</v>
      </c>
      <c r="D9" s="62" t="s">
        <v>111</v>
      </c>
      <c r="E9" s="62" t="s">
        <v>112</v>
      </c>
      <c r="F9" s="62" t="s">
        <v>115</v>
      </c>
      <c r="G9" s="62" t="s">
        <v>117</v>
      </c>
      <c r="H9" s="62" t="s">
        <v>118</v>
      </c>
      <c r="I9" s="62" t="s">
        <v>120</v>
      </c>
      <c r="J9" s="62" t="s">
        <v>121</v>
      </c>
      <c r="K9" s="62" t="s">
        <v>123</v>
      </c>
    </row>
    <row r="10" spans="1:11" ht="18.75">
      <c r="A10" s="44" t="s">
        <v>152</v>
      </c>
      <c r="B10" s="37">
        <f>+B11+B36</f>
        <v>12099348831.33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8.75">
      <c r="A11" s="44" t="s">
        <v>294</v>
      </c>
      <c r="B11" s="37">
        <f>+B12+B25</f>
        <v>10595847102.290001</v>
      </c>
      <c r="C11" s="46"/>
      <c r="D11" s="46">
        <v>35118105.729999997</v>
      </c>
      <c r="E11" s="46">
        <v>45139140</v>
      </c>
      <c r="F11" s="46">
        <v>31819976.530000001</v>
      </c>
      <c r="G11" s="46">
        <v>20892619.169999998</v>
      </c>
      <c r="H11" s="46">
        <v>110757991</v>
      </c>
      <c r="I11" s="46"/>
      <c r="J11" s="46">
        <v>11861307</v>
      </c>
      <c r="K11" s="46">
        <v>24536480</v>
      </c>
    </row>
    <row r="12" spans="1:11" ht="18.75">
      <c r="A12" s="44" t="s">
        <v>153</v>
      </c>
      <c r="B12" s="41">
        <f>SUM(B13:B24)</f>
        <v>9960200779.4300003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>
      <c r="A13" s="45" t="s">
        <v>154</v>
      </c>
      <c r="B13" s="46">
        <v>8075416860.54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>
      <c r="A14" s="45" t="s">
        <v>155</v>
      </c>
      <c r="B14" s="46">
        <v>1716880501.23</v>
      </c>
      <c r="C14" s="46">
        <v>29430855</v>
      </c>
      <c r="D14" s="46"/>
      <c r="E14" s="46"/>
      <c r="F14" s="46"/>
      <c r="G14" s="46"/>
      <c r="H14" s="46"/>
      <c r="I14" s="46">
        <v>329500</v>
      </c>
      <c r="J14" s="46"/>
      <c r="K14" s="46"/>
    </row>
    <row r="15" spans="1:11">
      <c r="A15" s="18" t="s">
        <v>156</v>
      </c>
      <c r="B15" s="46">
        <v>14466096.719999999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>
      <c r="A16" s="18" t="s">
        <v>296</v>
      </c>
      <c r="B16" s="25"/>
      <c r="C16" s="46"/>
      <c r="D16" s="46"/>
      <c r="E16" s="46"/>
      <c r="F16" s="46"/>
      <c r="G16" s="46"/>
      <c r="H16" s="46"/>
      <c r="I16" s="46">
        <v>13203892</v>
      </c>
      <c r="J16" s="46"/>
      <c r="K16" s="46"/>
    </row>
    <row r="17" spans="1:11">
      <c r="A17" s="18" t="s">
        <v>297</v>
      </c>
      <c r="B17" s="25"/>
      <c r="C17" s="46"/>
      <c r="D17" s="46"/>
      <c r="E17" s="46"/>
      <c r="F17" s="46"/>
      <c r="G17" s="46"/>
      <c r="H17" s="46"/>
      <c r="I17" s="46">
        <v>112552</v>
      </c>
      <c r="J17" s="46"/>
      <c r="K17" s="46"/>
    </row>
    <row r="18" spans="1:11">
      <c r="A18" s="18" t="s">
        <v>157</v>
      </c>
      <c r="B18" s="46">
        <v>149862330.03999999</v>
      </c>
      <c r="C18" s="46"/>
      <c r="D18" s="46"/>
      <c r="E18" s="46"/>
      <c r="F18" s="46"/>
      <c r="G18" s="46"/>
      <c r="H18" s="46"/>
      <c r="I18" s="46"/>
      <c r="J18" s="46"/>
      <c r="K18" s="46"/>
    </row>
    <row r="19" spans="1:11">
      <c r="A19" s="45" t="s">
        <v>158</v>
      </c>
      <c r="B19" s="46">
        <v>0</v>
      </c>
      <c r="C19" s="46"/>
      <c r="D19" s="46"/>
      <c r="E19" s="46"/>
      <c r="F19" s="46"/>
      <c r="G19" s="46"/>
      <c r="H19" s="46"/>
      <c r="I19" s="46"/>
      <c r="J19" s="46"/>
      <c r="K19" s="46"/>
    </row>
    <row r="20" spans="1:11">
      <c r="A20" s="45" t="s">
        <v>159</v>
      </c>
      <c r="B20" s="46">
        <v>0</v>
      </c>
      <c r="C20" s="46"/>
      <c r="D20" s="46"/>
      <c r="E20" s="46"/>
      <c r="F20" s="46"/>
      <c r="G20" s="46"/>
      <c r="H20" s="46"/>
      <c r="I20" s="46"/>
      <c r="J20" s="46"/>
      <c r="K20" s="46"/>
    </row>
    <row r="21" spans="1:11">
      <c r="A21" s="45" t="s">
        <v>158</v>
      </c>
      <c r="B21" s="46">
        <v>158429.14000000001</v>
      </c>
      <c r="C21" s="46">
        <v>49738</v>
      </c>
      <c r="D21" s="46"/>
      <c r="E21" s="46"/>
      <c r="F21" s="46"/>
      <c r="G21" s="46"/>
      <c r="H21" s="46"/>
      <c r="I21" s="46"/>
      <c r="J21" s="46"/>
      <c r="K21" s="46"/>
    </row>
    <row r="22" spans="1:11">
      <c r="A22" s="45" t="s">
        <v>160</v>
      </c>
      <c r="B22" s="46">
        <v>619818.52999999991</v>
      </c>
      <c r="C22" s="46">
        <v>34610</v>
      </c>
      <c r="D22" s="46"/>
      <c r="E22" s="46"/>
      <c r="F22" s="46"/>
      <c r="G22" s="46"/>
      <c r="H22" s="46"/>
      <c r="I22" s="46"/>
      <c r="J22" s="46"/>
      <c r="K22" s="46"/>
    </row>
    <row r="23" spans="1:11">
      <c r="A23" s="45" t="s">
        <v>161</v>
      </c>
      <c r="B23" s="46">
        <v>2390995.5699999998</v>
      </c>
      <c r="C23" s="46"/>
      <c r="D23" s="46"/>
      <c r="E23" s="46"/>
      <c r="F23" s="46"/>
      <c r="G23" s="46"/>
      <c r="H23" s="46"/>
      <c r="I23" s="46"/>
      <c r="J23" s="46"/>
      <c r="K23" s="46"/>
    </row>
    <row r="24" spans="1:11">
      <c r="A24" s="18" t="s">
        <v>162</v>
      </c>
      <c r="B24" s="46">
        <v>405747.66000000003</v>
      </c>
      <c r="C24" s="46">
        <v>199023</v>
      </c>
      <c r="D24" s="46"/>
      <c r="E24" s="46"/>
      <c r="F24" s="46"/>
      <c r="G24" s="46"/>
      <c r="H24" s="46"/>
      <c r="I24" s="46"/>
      <c r="J24" s="46"/>
      <c r="K24" s="46"/>
    </row>
    <row r="25" spans="1:11" ht="18.75">
      <c r="A25" s="44" t="s">
        <v>163</v>
      </c>
      <c r="B25" s="47">
        <v>635646322.8599999</v>
      </c>
      <c r="C25" s="46"/>
      <c r="D25" s="46"/>
      <c r="E25" s="46"/>
      <c r="F25" s="46"/>
      <c r="G25" s="46"/>
      <c r="H25" s="46"/>
      <c r="I25" s="46">
        <v>2818598</v>
      </c>
      <c r="J25" s="46"/>
      <c r="K25" s="46"/>
    </row>
    <row r="26" spans="1:11">
      <c r="A26" s="45" t="s">
        <v>164</v>
      </c>
      <c r="B26" s="46">
        <v>1969500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1:11">
      <c r="A27" s="45" t="s">
        <v>165</v>
      </c>
      <c r="B27" s="46">
        <v>19513037.18</v>
      </c>
      <c r="C27" s="46"/>
      <c r="D27" s="46"/>
      <c r="E27" s="46"/>
      <c r="F27" s="46"/>
      <c r="G27" s="46"/>
      <c r="H27" s="46"/>
      <c r="I27" s="46"/>
      <c r="J27" s="46"/>
      <c r="K27" s="46"/>
    </row>
    <row r="28" spans="1:11">
      <c r="A28" s="45" t="s">
        <v>166</v>
      </c>
      <c r="B28" s="46">
        <v>74197922.530000001</v>
      </c>
      <c r="C28" s="46">
        <v>9319591</v>
      </c>
      <c r="D28" s="46"/>
      <c r="E28" s="46"/>
      <c r="F28" s="46"/>
      <c r="G28" s="46"/>
      <c r="H28" s="46"/>
      <c r="I28" s="46"/>
      <c r="J28" s="46"/>
      <c r="K28" s="46"/>
    </row>
    <row r="29" spans="1:11">
      <c r="A29" s="18" t="s">
        <v>167</v>
      </c>
      <c r="B29" s="46">
        <v>63127301.879999995</v>
      </c>
      <c r="C29" s="46"/>
      <c r="D29" s="46"/>
      <c r="E29" s="46"/>
      <c r="F29" s="46"/>
      <c r="G29" s="46"/>
      <c r="H29" s="46"/>
      <c r="I29" s="46"/>
      <c r="J29" s="46"/>
      <c r="K29" s="46"/>
    </row>
    <row r="30" spans="1:11">
      <c r="A30" s="18" t="s">
        <v>168</v>
      </c>
      <c r="B30" s="46">
        <v>66040699.319999993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1:11">
      <c r="A31" s="18" t="s">
        <v>169</v>
      </c>
      <c r="B31" s="46">
        <v>410713852.65999997</v>
      </c>
      <c r="C31" s="46"/>
      <c r="D31" s="46"/>
      <c r="E31" s="46"/>
      <c r="F31" s="46"/>
      <c r="G31" s="46"/>
      <c r="H31" s="46"/>
      <c r="I31" s="46"/>
      <c r="J31" s="46"/>
      <c r="K31" s="46"/>
    </row>
    <row r="32" spans="1:11">
      <c r="A32" s="18" t="s">
        <v>170</v>
      </c>
      <c r="B32" s="46">
        <v>84009.29</v>
      </c>
      <c r="C32" s="46"/>
      <c r="D32" s="46"/>
      <c r="E32" s="46"/>
      <c r="F32" s="46"/>
      <c r="G32" s="46"/>
      <c r="H32" s="46"/>
      <c r="I32" s="46"/>
      <c r="J32" s="46"/>
      <c r="K32" s="46"/>
    </row>
    <row r="33" spans="1:11">
      <c r="A33" s="45" t="s">
        <v>171</v>
      </c>
      <c r="B33" s="46">
        <v>0</v>
      </c>
      <c r="C33" s="46"/>
      <c r="D33" s="46"/>
      <c r="E33" s="46"/>
      <c r="F33" s="46"/>
      <c r="G33" s="46"/>
      <c r="H33" s="46"/>
      <c r="I33" s="46"/>
      <c r="J33" s="46"/>
      <c r="K33" s="46"/>
    </row>
    <row r="34" spans="1:11">
      <c r="A34" s="48" t="s">
        <v>172</v>
      </c>
      <c r="B34" s="46">
        <v>0</v>
      </c>
      <c r="C34" s="46"/>
      <c r="D34" s="46"/>
      <c r="E34" s="46"/>
      <c r="F34" s="46"/>
      <c r="G34" s="46"/>
      <c r="H34" s="46"/>
      <c r="I34" s="46"/>
      <c r="J34" s="46"/>
      <c r="K34" s="46"/>
    </row>
    <row r="35" spans="1:11">
      <c r="A35" s="45" t="s">
        <v>173</v>
      </c>
      <c r="B35" s="46">
        <v>0</v>
      </c>
      <c r="C35" s="46"/>
      <c r="D35" s="46"/>
      <c r="E35" s="46"/>
      <c r="F35" s="46"/>
      <c r="G35" s="46"/>
      <c r="H35" s="46"/>
      <c r="I35" s="46"/>
      <c r="J35" s="46"/>
      <c r="K35" s="46"/>
    </row>
    <row r="36" spans="1:11" ht="18.75">
      <c r="A36" s="44" t="s">
        <v>174</v>
      </c>
      <c r="B36" s="47">
        <f>SUM(B37:B39)</f>
        <v>1503501729.0399997</v>
      </c>
      <c r="C36" s="46"/>
      <c r="D36" s="46"/>
      <c r="E36" s="46"/>
      <c r="F36" s="46"/>
      <c r="G36" s="46"/>
      <c r="H36" s="46"/>
      <c r="I36" s="46"/>
      <c r="J36" s="46"/>
      <c r="K36" s="46"/>
    </row>
    <row r="37" spans="1:11">
      <c r="A37" s="45" t="s">
        <v>175</v>
      </c>
      <c r="B37" s="46">
        <v>694803129.65999997</v>
      </c>
      <c r="C37" s="46">
        <v>1814033</v>
      </c>
      <c r="D37" s="46"/>
      <c r="E37" s="46"/>
      <c r="F37" s="46"/>
      <c r="G37" s="46"/>
      <c r="H37" s="46"/>
      <c r="I37" s="46"/>
      <c r="J37" s="46"/>
      <c r="K37" s="46"/>
    </row>
    <row r="38" spans="1:11">
      <c r="A38" s="45" t="s">
        <v>176</v>
      </c>
      <c r="B38" s="46">
        <v>696259037.01999998</v>
      </c>
      <c r="C38" s="46">
        <v>1816538</v>
      </c>
      <c r="D38" s="46"/>
      <c r="E38" s="46"/>
      <c r="F38" s="46"/>
      <c r="G38" s="46"/>
      <c r="H38" s="46"/>
      <c r="I38" s="46"/>
      <c r="J38" s="46"/>
      <c r="K38" s="46"/>
    </row>
    <row r="39" spans="1:11">
      <c r="A39" s="45" t="s">
        <v>177</v>
      </c>
      <c r="B39" s="46">
        <v>112439562.35999998</v>
      </c>
      <c r="C39" s="46">
        <v>308912</v>
      </c>
      <c r="D39" s="46"/>
      <c r="E39" s="46"/>
      <c r="F39" s="46"/>
      <c r="G39" s="46"/>
      <c r="H39" s="46"/>
      <c r="I39" s="46"/>
      <c r="J39" s="46"/>
      <c r="K39" s="46"/>
    </row>
    <row r="40" spans="1:11" ht="18.75">
      <c r="A40" s="44" t="s">
        <v>103</v>
      </c>
      <c r="B40" s="49">
        <f>+B41+B96</f>
        <v>601016705.62999988</v>
      </c>
      <c r="C40" s="46"/>
      <c r="D40" s="46">
        <v>19429803.129999999</v>
      </c>
      <c r="E40" s="46"/>
      <c r="F40" s="46"/>
      <c r="G40" s="46">
        <v>12720319.59</v>
      </c>
      <c r="H40" s="46"/>
      <c r="I40" s="46"/>
      <c r="J40" s="46"/>
      <c r="K40" s="46"/>
    </row>
    <row r="41" spans="1:11" ht="18.75">
      <c r="A41" s="44" t="s">
        <v>178</v>
      </c>
      <c r="B41" s="49">
        <f>+B42+B49+B55+B60+B66+B69+B80</f>
        <v>61829874.030000009</v>
      </c>
      <c r="C41" s="46"/>
      <c r="D41" s="46">
        <v>2027243.26</v>
      </c>
      <c r="E41" s="46">
        <v>14495469</v>
      </c>
      <c r="F41" s="46">
        <v>5545997.9900000002</v>
      </c>
      <c r="G41" s="46">
        <v>3935002.5</v>
      </c>
      <c r="H41" s="46">
        <v>12698046</v>
      </c>
      <c r="I41" s="46"/>
      <c r="J41" s="46">
        <v>6326375</v>
      </c>
      <c r="K41" s="46">
        <v>1657006.02</v>
      </c>
    </row>
    <row r="42" spans="1:11" ht="15.75">
      <c r="A42" s="50" t="s">
        <v>179</v>
      </c>
      <c r="B42" s="47">
        <f>SUM(B43:B48)</f>
        <v>38509982.660000004</v>
      </c>
      <c r="C42" s="46"/>
      <c r="D42" s="46"/>
      <c r="E42" s="46"/>
      <c r="F42" s="46"/>
      <c r="G42" s="46"/>
      <c r="H42" s="46"/>
      <c r="I42" s="46">
        <v>1160229</v>
      </c>
      <c r="J42" s="46"/>
      <c r="K42" s="46"/>
    </row>
    <row r="43" spans="1:11">
      <c r="A43" s="45" t="s">
        <v>180</v>
      </c>
      <c r="B43" s="46">
        <v>0</v>
      </c>
      <c r="C43" s="46"/>
      <c r="D43" s="46"/>
      <c r="E43" s="46"/>
      <c r="F43" s="46"/>
      <c r="G43" s="46"/>
      <c r="H43" s="46"/>
      <c r="I43" s="46"/>
      <c r="J43" s="46"/>
      <c r="K43" s="46"/>
    </row>
    <row r="44" spans="1:11">
      <c r="A44" s="45" t="s">
        <v>181</v>
      </c>
      <c r="B44" s="46">
        <v>24210015.990000002</v>
      </c>
      <c r="C44" s="46">
        <v>2467472</v>
      </c>
      <c r="D44" s="46"/>
      <c r="E44" s="46"/>
      <c r="F44" s="46"/>
      <c r="G44" s="46"/>
      <c r="H44" s="46"/>
      <c r="I44" s="46"/>
      <c r="J44" s="46"/>
      <c r="K44" s="46"/>
    </row>
    <row r="45" spans="1:11">
      <c r="A45" s="45" t="s">
        <v>182</v>
      </c>
      <c r="B45" s="46">
        <v>2468.4</v>
      </c>
      <c r="C45" s="46"/>
      <c r="D45" s="46"/>
      <c r="E45" s="46"/>
      <c r="F45" s="46"/>
      <c r="G45" s="46"/>
      <c r="H45" s="46"/>
      <c r="I45" s="46"/>
      <c r="J45" s="46"/>
      <c r="K45" s="46"/>
    </row>
    <row r="46" spans="1:11">
      <c r="A46" s="45" t="s">
        <v>183</v>
      </c>
      <c r="B46" s="46">
        <v>794562.95</v>
      </c>
      <c r="C46" s="46">
        <v>1140547</v>
      </c>
      <c r="D46" s="46"/>
      <c r="E46" s="46"/>
      <c r="F46" s="46"/>
      <c r="G46" s="46"/>
      <c r="H46" s="46"/>
      <c r="I46" s="46">
        <v>780</v>
      </c>
      <c r="J46" s="46"/>
      <c r="K46" s="46"/>
    </row>
    <row r="47" spans="1:11">
      <c r="A47" s="45" t="s">
        <v>184</v>
      </c>
      <c r="B47" s="46">
        <v>311044.92</v>
      </c>
      <c r="C47" s="46"/>
      <c r="D47" s="46"/>
      <c r="E47" s="46"/>
      <c r="F47" s="46"/>
      <c r="G47" s="46"/>
      <c r="H47" s="46"/>
      <c r="I47" s="46"/>
      <c r="J47" s="46"/>
      <c r="K47" s="46"/>
    </row>
    <row r="48" spans="1:11">
      <c r="A48" s="45" t="s">
        <v>185</v>
      </c>
      <c r="B48" s="46">
        <v>13191890.4</v>
      </c>
      <c r="C48" s="46">
        <v>338744</v>
      </c>
      <c r="D48" s="46"/>
      <c r="E48" s="46"/>
      <c r="F48" s="46"/>
      <c r="G48" s="46"/>
      <c r="H48" s="46"/>
      <c r="I48" s="46">
        <v>922.8</v>
      </c>
      <c r="J48" s="46"/>
      <c r="K48" s="46"/>
    </row>
    <row r="49" spans="1:11" ht="15.75">
      <c r="A49" s="50" t="s">
        <v>186</v>
      </c>
      <c r="B49" s="47">
        <f>SUM(B50:B54)</f>
        <v>6153918.2899999991</v>
      </c>
      <c r="C49" s="46"/>
      <c r="D49" s="46"/>
      <c r="E49" s="46"/>
      <c r="F49" s="46"/>
      <c r="G49" s="46"/>
      <c r="H49" s="46"/>
      <c r="I49" s="46"/>
      <c r="J49" s="46"/>
      <c r="K49" s="46"/>
    </row>
    <row r="50" spans="1:11">
      <c r="A50" s="45" t="s">
        <v>187</v>
      </c>
      <c r="B50" s="46">
        <v>1363011.0599999998</v>
      </c>
      <c r="C50" s="46"/>
      <c r="D50" s="46"/>
      <c r="E50" s="46"/>
      <c r="F50" s="46"/>
      <c r="G50" s="46"/>
      <c r="H50" s="46"/>
      <c r="I50" s="46"/>
      <c r="J50" s="46"/>
      <c r="K50" s="46"/>
    </row>
    <row r="51" spans="1:11">
      <c r="A51" s="45" t="s">
        <v>188</v>
      </c>
      <c r="B51" s="46">
        <v>133365.39000000001</v>
      </c>
      <c r="C51" s="46">
        <v>9403892</v>
      </c>
      <c r="D51" s="46"/>
      <c r="E51" s="46"/>
      <c r="F51" s="46"/>
      <c r="G51" s="46"/>
      <c r="H51" s="46"/>
      <c r="I51" s="46">
        <v>2222079.58</v>
      </c>
      <c r="J51" s="46"/>
      <c r="K51" s="46"/>
    </row>
    <row r="52" spans="1:11" ht="15.75">
      <c r="A52" s="50" t="s">
        <v>189</v>
      </c>
      <c r="B52" s="47"/>
      <c r="C52" s="46"/>
      <c r="D52" s="46"/>
      <c r="E52" s="46"/>
      <c r="F52" s="46"/>
      <c r="G52" s="46"/>
      <c r="H52" s="46"/>
      <c r="I52" s="46"/>
      <c r="J52" s="46"/>
      <c r="K52" s="46"/>
    </row>
    <row r="53" spans="1:11">
      <c r="A53" s="45" t="s">
        <v>190</v>
      </c>
      <c r="B53" s="46">
        <v>4352941.84</v>
      </c>
      <c r="C53" s="46">
        <v>267100</v>
      </c>
      <c r="D53" s="46"/>
      <c r="E53" s="46"/>
      <c r="F53" s="46"/>
      <c r="G53" s="46"/>
      <c r="H53" s="46"/>
      <c r="I53" s="46">
        <v>489966</v>
      </c>
      <c r="J53" s="46"/>
      <c r="K53" s="46"/>
    </row>
    <row r="54" spans="1:11">
      <c r="A54" s="45" t="s">
        <v>191</v>
      </c>
      <c r="B54" s="46">
        <v>304600</v>
      </c>
      <c r="C54" s="46"/>
      <c r="D54" s="46"/>
      <c r="E54" s="46"/>
      <c r="F54" s="46"/>
      <c r="G54" s="46"/>
      <c r="H54" s="46"/>
      <c r="I54" s="46"/>
      <c r="J54" s="46"/>
      <c r="K54" s="46"/>
    </row>
    <row r="55" spans="1:11" ht="15.75">
      <c r="A55" s="50" t="s">
        <v>192</v>
      </c>
      <c r="B55" s="47">
        <f>SUM(B56:B59)</f>
        <v>583267.9</v>
      </c>
      <c r="C55" s="46"/>
      <c r="D55" s="46"/>
      <c r="E55" s="46"/>
      <c r="F55" s="46"/>
      <c r="G55" s="46"/>
      <c r="H55" s="46"/>
      <c r="I55" s="46"/>
      <c r="J55" s="46"/>
      <c r="K55" s="46"/>
    </row>
    <row r="56" spans="1:11">
      <c r="A56" s="45" t="s">
        <v>193</v>
      </c>
      <c r="B56" s="46">
        <v>357237</v>
      </c>
      <c r="C56" s="46"/>
      <c r="D56" s="46"/>
      <c r="E56" s="46"/>
      <c r="F56" s="46"/>
      <c r="G56" s="46"/>
      <c r="H56" s="46"/>
      <c r="I56" s="46">
        <v>7500</v>
      </c>
      <c r="J56" s="46"/>
      <c r="K56" s="46"/>
    </row>
    <row r="57" spans="1:11">
      <c r="A57" s="45" t="s">
        <v>194</v>
      </c>
      <c r="B57" s="46">
        <v>147181</v>
      </c>
      <c r="C57" s="46"/>
      <c r="D57" s="46"/>
      <c r="E57" s="46"/>
      <c r="F57" s="46"/>
      <c r="G57" s="46"/>
      <c r="H57" s="46"/>
      <c r="I57" s="46">
        <v>650</v>
      </c>
      <c r="J57" s="46"/>
      <c r="K57" s="46"/>
    </row>
    <row r="58" spans="1:11">
      <c r="A58" s="45" t="s">
        <v>195</v>
      </c>
      <c r="B58" s="46">
        <v>22599.9</v>
      </c>
      <c r="C58" s="46"/>
      <c r="D58" s="46"/>
      <c r="E58" s="46"/>
      <c r="F58" s="46"/>
      <c r="G58" s="46"/>
      <c r="H58" s="46"/>
      <c r="I58" s="46">
        <v>20000</v>
      </c>
      <c r="J58" s="46"/>
      <c r="K58" s="46"/>
    </row>
    <row r="59" spans="1:11">
      <c r="A59" s="45" t="s">
        <v>196</v>
      </c>
      <c r="B59" s="46">
        <v>56250</v>
      </c>
      <c r="C59" s="46">
        <v>76700</v>
      </c>
      <c r="D59" s="46"/>
      <c r="E59" s="46"/>
      <c r="F59" s="46"/>
      <c r="G59" s="46"/>
      <c r="H59" s="46"/>
      <c r="I59" s="46">
        <v>3500</v>
      </c>
      <c r="J59" s="46"/>
      <c r="K59" s="46"/>
    </row>
    <row r="60" spans="1:11" ht="15.75">
      <c r="A60" s="50" t="s">
        <v>197</v>
      </c>
      <c r="B60" s="47">
        <f>SUM(B61:B65)</f>
        <v>3913597.2</v>
      </c>
      <c r="C60" s="46"/>
      <c r="D60" s="46"/>
      <c r="E60" s="46"/>
      <c r="F60" s="46"/>
      <c r="G60" s="46"/>
      <c r="H60" s="46"/>
      <c r="I60" s="46"/>
      <c r="J60" s="46"/>
      <c r="K60" s="46"/>
    </row>
    <row r="61" spans="1:11">
      <c r="A61" s="45" t="s">
        <v>198</v>
      </c>
      <c r="B61" s="46">
        <v>595711.19999999995</v>
      </c>
      <c r="C61" s="46"/>
      <c r="D61" s="46"/>
      <c r="E61" s="46"/>
      <c r="F61" s="46"/>
      <c r="G61" s="46"/>
      <c r="H61" s="46"/>
      <c r="I61" s="46">
        <v>36356</v>
      </c>
      <c r="J61" s="46"/>
      <c r="K61" s="46"/>
    </row>
    <row r="62" spans="1:11">
      <c r="A62" s="45" t="s">
        <v>199</v>
      </c>
      <c r="B62" s="46">
        <v>40700</v>
      </c>
      <c r="C62" s="46"/>
      <c r="D62" s="46"/>
      <c r="E62" s="46"/>
      <c r="F62" s="46"/>
      <c r="G62" s="46"/>
      <c r="H62" s="46"/>
      <c r="I62" s="46"/>
      <c r="J62" s="46"/>
      <c r="K62" s="46"/>
    </row>
    <row r="63" spans="1:11">
      <c r="A63" s="45" t="s">
        <v>200</v>
      </c>
      <c r="B63" s="46">
        <v>3239736.0000000005</v>
      </c>
      <c r="C63" s="46"/>
      <c r="D63" s="46"/>
      <c r="E63" s="46"/>
      <c r="F63" s="46"/>
      <c r="G63" s="46"/>
      <c r="H63" s="46"/>
      <c r="I63" s="46">
        <v>1291043</v>
      </c>
      <c r="J63" s="46"/>
      <c r="K63" s="46"/>
    </row>
    <row r="64" spans="1:11">
      <c r="A64" s="45" t="s">
        <v>201</v>
      </c>
      <c r="B64" s="46">
        <v>32450</v>
      </c>
      <c r="C64" s="46"/>
      <c r="D64" s="46"/>
      <c r="E64" s="46"/>
      <c r="F64" s="46"/>
      <c r="G64" s="46"/>
      <c r="H64" s="46"/>
      <c r="I64" s="46"/>
      <c r="J64" s="46"/>
      <c r="K64" s="46"/>
    </row>
    <row r="65" spans="1:11">
      <c r="A65" s="45" t="s">
        <v>202</v>
      </c>
      <c r="B65" s="46">
        <v>5000</v>
      </c>
      <c r="C65" s="46">
        <v>7097772</v>
      </c>
      <c r="D65" s="46"/>
      <c r="E65" s="46"/>
      <c r="F65" s="46"/>
      <c r="G65" s="46"/>
      <c r="H65" s="46"/>
      <c r="I65" s="46">
        <v>8100</v>
      </c>
      <c r="J65" s="46"/>
      <c r="K65" s="46"/>
    </row>
    <row r="66" spans="1:11" ht="15.75">
      <c r="A66" s="50" t="s">
        <v>203</v>
      </c>
      <c r="B66" s="47">
        <f>SUM(B67:B68)</f>
        <v>1862607.21</v>
      </c>
      <c r="C66" s="46"/>
      <c r="D66" s="46"/>
      <c r="E66" s="46"/>
      <c r="F66" s="46"/>
      <c r="G66" s="46"/>
      <c r="H66" s="46"/>
      <c r="I66" s="46"/>
      <c r="J66" s="46"/>
      <c r="K66" s="46"/>
    </row>
    <row r="67" spans="1:11">
      <c r="A67" s="45" t="s">
        <v>204</v>
      </c>
      <c r="B67" s="46">
        <v>1862607.21</v>
      </c>
      <c r="C67" s="46"/>
      <c r="D67" s="46"/>
      <c r="E67" s="46"/>
      <c r="F67" s="46"/>
      <c r="G67" s="46"/>
      <c r="H67" s="46"/>
      <c r="I67" s="46"/>
      <c r="J67" s="46"/>
      <c r="K67" s="46"/>
    </row>
    <row r="68" spans="1:11">
      <c r="A68" s="45" t="s">
        <v>308</v>
      </c>
      <c r="B68" s="46"/>
      <c r="C68" s="46"/>
      <c r="D68" s="46"/>
      <c r="E68" s="46"/>
      <c r="F68" s="46"/>
      <c r="G68" s="46"/>
      <c r="H68" s="46"/>
      <c r="I68" s="46">
        <v>802200</v>
      </c>
      <c r="J68" s="46"/>
      <c r="K68" s="46"/>
    </row>
    <row r="69" spans="1:11" ht="15.75">
      <c r="A69" s="50" t="s">
        <v>205</v>
      </c>
      <c r="B69" s="47">
        <f>SUM(B71:B79)</f>
        <v>4131252.3200000003</v>
      </c>
      <c r="C69" s="46"/>
      <c r="D69" s="46"/>
      <c r="E69" s="46"/>
      <c r="F69" s="46"/>
      <c r="G69" s="46"/>
      <c r="H69" s="46"/>
      <c r="I69" s="46"/>
      <c r="J69" s="46"/>
      <c r="K69" s="46"/>
    </row>
    <row r="70" spans="1:11">
      <c r="A70" s="45" t="s">
        <v>307</v>
      </c>
      <c r="B70" s="47"/>
      <c r="C70" s="46"/>
      <c r="D70" s="46"/>
      <c r="E70" s="46"/>
      <c r="F70" s="46"/>
      <c r="G70" s="46"/>
      <c r="H70" s="46"/>
      <c r="I70" s="46">
        <v>488352</v>
      </c>
      <c r="J70" s="46"/>
      <c r="K70" s="46"/>
    </row>
    <row r="71" spans="1:11">
      <c r="A71" s="65" t="s">
        <v>309</v>
      </c>
      <c r="B71" s="64"/>
      <c r="C71" s="46"/>
      <c r="D71" s="46"/>
      <c r="E71" s="46"/>
      <c r="F71" s="46"/>
      <c r="G71" s="46"/>
      <c r="H71" s="46"/>
      <c r="I71" s="46">
        <v>81929.740000000005</v>
      </c>
      <c r="J71" s="46"/>
      <c r="K71" s="46"/>
    </row>
    <row r="72" spans="1:11">
      <c r="A72" s="45" t="s">
        <v>206</v>
      </c>
      <c r="B72" s="46">
        <v>15875.7</v>
      </c>
      <c r="C72" s="46">
        <v>1294196</v>
      </c>
      <c r="D72" s="46"/>
      <c r="E72" s="46"/>
      <c r="F72" s="46"/>
      <c r="G72" s="46"/>
      <c r="H72" s="46"/>
      <c r="I72" s="46">
        <v>821403</v>
      </c>
      <c r="J72" s="46"/>
      <c r="K72" s="46"/>
    </row>
    <row r="73" spans="1:11">
      <c r="A73" s="45" t="s">
        <v>207</v>
      </c>
      <c r="B73" s="46">
        <v>2397028.69</v>
      </c>
      <c r="C73" s="46"/>
      <c r="D73" s="46"/>
      <c r="E73" s="46"/>
      <c r="F73" s="46"/>
      <c r="G73" s="46"/>
      <c r="H73" s="46"/>
      <c r="I73" s="46"/>
      <c r="J73" s="46"/>
      <c r="K73" s="46"/>
    </row>
    <row r="74" spans="1:11">
      <c r="A74" s="45" t="s">
        <v>208</v>
      </c>
      <c r="B74" s="46"/>
      <c r="C74" s="46">
        <v>561297</v>
      </c>
      <c r="D74" s="46"/>
      <c r="E74" s="46"/>
      <c r="F74" s="46"/>
      <c r="G74" s="46"/>
      <c r="H74" s="46"/>
      <c r="I74" s="46"/>
      <c r="J74" s="46"/>
      <c r="K74" s="46"/>
    </row>
    <row r="75" spans="1:11">
      <c r="A75" s="45" t="s">
        <v>209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>
      <c r="A76" s="45" t="s">
        <v>210</v>
      </c>
      <c r="B76" s="46"/>
      <c r="C76" s="46">
        <v>1211846</v>
      </c>
      <c r="D76" s="46"/>
      <c r="E76" s="46"/>
      <c r="F76" s="46"/>
      <c r="G76" s="46"/>
      <c r="H76" s="46"/>
      <c r="I76" s="46"/>
      <c r="J76" s="46"/>
      <c r="K76" s="46"/>
    </row>
    <row r="77" spans="1:11">
      <c r="A77" s="45" t="s">
        <v>211</v>
      </c>
      <c r="B77" s="46">
        <v>675343.5</v>
      </c>
      <c r="C77" s="46">
        <v>338601</v>
      </c>
      <c r="D77" s="46"/>
      <c r="E77" s="46"/>
      <c r="F77" s="46"/>
      <c r="G77" s="46"/>
      <c r="H77" s="46"/>
      <c r="I77" s="46"/>
      <c r="J77" s="46"/>
      <c r="K77" s="46"/>
    </row>
    <row r="78" spans="1:11">
      <c r="A78" s="18" t="s">
        <v>212</v>
      </c>
      <c r="B78" s="46">
        <v>1032984.43</v>
      </c>
      <c r="C78" s="46">
        <v>1329548</v>
      </c>
      <c r="D78" s="46"/>
      <c r="E78" s="46"/>
      <c r="F78" s="46"/>
      <c r="G78" s="46"/>
      <c r="H78" s="46"/>
      <c r="I78" s="46"/>
      <c r="J78" s="46"/>
      <c r="K78" s="46"/>
    </row>
    <row r="79" spans="1:11">
      <c r="A79" s="45" t="s">
        <v>213</v>
      </c>
      <c r="B79" s="46">
        <v>10020</v>
      </c>
      <c r="C79" s="46"/>
      <c r="D79" s="46"/>
      <c r="E79" s="46"/>
      <c r="F79" s="46"/>
      <c r="G79" s="46"/>
      <c r="H79" s="46"/>
      <c r="I79" s="46"/>
      <c r="J79" s="46"/>
      <c r="K79" s="46"/>
    </row>
    <row r="80" spans="1:11" ht="15.75">
      <c r="A80" s="50" t="s">
        <v>214</v>
      </c>
      <c r="B80" s="47">
        <f>SUM(B81:B95)</f>
        <v>6675248.4500000011</v>
      </c>
      <c r="C80" s="46"/>
      <c r="D80" s="46"/>
      <c r="E80" s="46"/>
      <c r="F80" s="46"/>
      <c r="G80" s="46"/>
      <c r="H80" s="46"/>
      <c r="I80" s="46">
        <v>1214524</v>
      </c>
      <c r="J80" s="46"/>
      <c r="K80" s="46"/>
    </row>
    <row r="81" spans="1:11">
      <c r="A81" s="45" t="s">
        <v>215</v>
      </c>
      <c r="B81" s="46">
        <v>350000</v>
      </c>
      <c r="C81" s="46"/>
      <c r="D81" s="46"/>
      <c r="E81" s="46"/>
      <c r="F81" s="46"/>
      <c r="G81" s="46"/>
      <c r="H81" s="46"/>
      <c r="I81" s="46"/>
      <c r="J81" s="46"/>
      <c r="K81" s="46"/>
    </row>
    <row r="82" spans="1:11">
      <c r="A82" s="45" t="s">
        <v>216</v>
      </c>
      <c r="B82" s="46">
        <v>64800</v>
      </c>
      <c r="C82" s="46"/>
      <c r="D82" s="46"/>
      <c r="E82" s="46"/>
      <c r="F82" s="46"/>
      <c r="G82" s="46"/>
      <c r="H82" s="46"/>
      <c r="I82" s="46"/>
      <c r="J82" s="46"/>
      <c r="K82" s="46"/>
    </row>
    <row r="83" spans="1:11">
      <c r="A83" s="45" t="s">
        <v>217</v>
      </c>
      <c r="B83" s="46">
        <v>395</v>
      </c>
      <c r="C83" s="46"/>
      <c r="D83" s="46"/>
      <c r="E83" s="46"/>
      <c r="F83" s="46"/>
      <c r="G83" s="46"/>
      <c r="H83" s="46"/>
      <c r="I83" s="46"/>
      <c r="J83" s="46"/>
      <c r="K83" s="46"/>
    </row>
    <row r="84" spans="1:11">
      <c r="A84" s="45" t="s">
        <v>218</v>
      </c>
      <c r="B84" s="46">
        <v>79360</v>
      </c>
      <c r="C84" s="46"/>
      <c r="D84" s="46"/>
      <c r="E84" s="46"/>
      <c r="F84" s="46"/>
      <c r="G84" s="46"/>
      <c r="H84" s="46"/>
      <c r="I84" s="46">
        <v>12314</v>
      </c>
      <c r="J84" s="46"/>
      <c r="K84" s="46"/>
    </row>
    <row r="85" spans="1:11">
      <c r="A85" s="45" t="s">
        <v>219</v>
      </c>
      <c r="B85" s="46">
        <v>7940</v>
      </c>
      <c r="C85" s="46"/>
      <c r="D85" s="46"/>
      <c r="E85" s="46"/>
      <c r="F85" s="46"/>
      <c r="G85" s="46"/>
      <c r="H85" s="46"/>
      <c r="I85" s="46"/>
      <c r="J85" s="46"/>
      <c r="K85" s="46"/>
    </row>
    <row r="86" spans="1:11">
      <c r="A86" s="60" t="s">
        <v>220</v>
      </c>
      <c r="B86" s="46">
        <v>1370871.0899999999</v>
      </c>
      <c r="C86" s="46"/>
      <c r="D86" s="46"/>
      <c r="E86" s="46"/>
      <c r="F86" s="46"/>
      <c r="G86" s="46"/>
      <c r="H86" s="46"/>
      <c r="I86" s="46">
        <v>1416</v>
      </c>
      <c r="J86" s="46"/>
      <c r="K86" s="46"/>
    </row>
    <row r="87" spans="1:11">
      <c r="A87" s="45" t="s">
        <v>221</v>
      </c>
      <c r="B87" s="46">
        <v>1207791.3600000001</v>
      </c>
      <c r="C87" s="46"/>
      <c r="D87" s="46"/>
      <c r="E87" s="46"/>
      <c r="F87" s="46"/>
      <c r="G87" s="46"/>
      <c r="H87" s="46"/>
      <c r="I87" s="46"/>
      <c r="J87" s="46"/>
      <c r="K87" s="46"/>
    </row>
    <row r="88" spans="1:11">
      <c r="A88" s="45" t="s">
        <v>222</v>
      </c>
      <c r="B88" s="46">
        <v>16800</v>
      </c>
      <c r="C88" s="46"/>
      <c r="D88" s="46"/>
      <c r="E88" s="46"/>
      <c r="F88" s="46"/>
      <c r="G88" s="46"/>
      <c r="H88" s="46"/>
      <c r="I88" s="46"/>
      <c r="J88" s="46"/>
      <c r="K88" s="46"/>
    </row>
    <row r="89" spans="1:11">
      <c r="A89" s="45" t="s">
        <v>223</v>
      </c>
      <c r="B89" s="46">
        <v>702767.2</v>
      </c>
      <c r="C89" s="46">
        <v>424960</v>
      </c>
      <c r="D89" s="46"/>
      <c r="E89" s="46"/>
      <c r="F89" s="46"/>
      <c r="G89" s="46"/>
      <c r="H89" s="46"/>
      <c r="I89" s="46"/>
      <c r="J89" s="46"/>
      <c r="K89" s="46"/>
    </row>
    <row r="90" spans="1:11">
      <c r="A90" s="45" t="s">
        <v>224</v>
      </c>
      <c r="B90" s="46">
        <v>2509655</v>
      </c>
      <c r="C90" s="46"/>
      <c r="D90" s="46"/>
      <c r="E90" s="46"/>
      <c r="F90" s="46"/>
      <c r="G90" s="46"/>
      <c r="H90" s="46"/>
      <c r="I90" s="46">
        <v>97290.82</v>
      </c>
      <c r="J90" s="46"/>
      <c r="K90" s="46"/>
    </row>
    <row r="91" spans="1:11">
      <c r="A91" s="45" t="s">
        <v>225</v>
      </c>
      <c r="B91" s="46">
        <v>347179.98</v>
      </c>
      <c r="C91" s="46"/>
      <c r="D91" s="46"/>
      <c r="E91" s="46"/>
      <c r="F91" s="46"/>
      <c r="G91" s="46"/>
      <c r="H91" s="46"/>
      <c r="I91" s="46">
        <v>175</v>
      </c>
      <c r="J91" s="46"/>
      <c r="K91" s="46"/>
    </row>
    <row r="92" spans="1:11">
      <c r="A92" s="45" t="s">
        <v>226</v>
      </c>
      <c r="B92" s="46">
        <v>9866</v>
      </c>
      <c r="C92" s="46"/>
      <c r="D92" s="46"/>
      <c r="E92" s="46"/>
      <c r="F92" s="46"/>
      <c r="G92" s="46"/>
      <c r="H92" s="46"/>
      <c r="I92" s="46"/>
      <c r="J92" s="46"/>
      <c r="K92" s="46"/>
    </row>
    <row r="93" spans="1:11">
      <c r="A93" s="45" t="s">
        <v>227</v>
      </c>
      <c r="B93" s="46">
        <v>7822.82</v>
      </c>
      <c r="C93" s="46"/>
      <c r="D93" s="46"/>
      <c r="E93" s="46"/>
      <c r="F93" s="46"/>
      <c r="G93" s="46"/>
      <c r="H93" s="46"/>
      <c r="I93" s="46"/>
      <c r="J93" s="46"/>
      <c r="K93" s="46"/>
    </row>
    <row r="94" spans="1:11">
      <c r="A94" s="45" t="s">
        <v>292</v>
      </c>
      <c r="B94" s="46"/>
      <c r="C94" s="46">
        <v>174463</v>
      </c>
      <c r="D94" s="46"/>
      <c r="E94" s="46"/>
      <c r="F94" s="46"/>
      <c r="G94" s="46"/>
      <c r="H94" s="46"/>
      <c r="I94" s="46"/>
      <c r="J94" s="46"/>
      <c r="K94" s="46"/>
    </row>
    <row r="95" spans="1:11">
      <c r="A95" s="45" t="s">
        <v>298</v>
      </c>
      <c r="B95" s="64"/>
      <c r="C95" s="46"/>
      <c r="D95" s="46"/>
      <c r="E95" s="46"/>
      <c r="F95" s="46"/>
      <c r="G95" s="46"/>
      <c r="H95" s="46"/>
      <c r="I95" s="46">
        <v>15000</v>
      </c>
      <c r="J95" s="46"/>
      <c r="K95" s="46"/>
    </row>
    <row r="96" spans="1:11" ht="18.75">
      <c r="A96" s="44" t="s">
        <v>228</v>
      </c>
      <c r="B96" s="49">
        <f>+B97+B101+B105+B110+B116+B128+B138</f>
        <v>539186831.5999999</v>
      </c>
      <c r="C96" s="46"/>
      <c r="D96" s="46"/>
      <c r="E96" s="46">
        <v>20818281</v>
      </c>
      <c r="F96" s="46">
        <v>9645177.7400000002</v>
      </c>
      <c r="G96" s="46"/>
      <c r="H96" s="46">
        <v>16082211</v>
      </c>
      <c r="I96" s="46"/>
      <c r="J96" s="46">
        <v>6682896</v>
      </c>
      <c r="K96" s="46">
        <v>17465071</v>
      </c>
    </row>
    <row r="97" spans="1:11" ht="15.75">
      <c r="A97" s="50" t="s">
        <v>229</v>
      </c>
      <c r="B97" s="47">
        <f>SUM(B98:B100)</f>
        <v>1312885.42</v>
      </c>
      <c r="C97" s="46"/>
      <c r="D97" s="46"/>
      <c r="E97" s="46"/>
      <c r="F97" s="46"/>
      <c r="G97" s="46"/>
      <c r="H97" s="46"/>
      <c r="I97" s="46"/>
      <c r="J97" s="46"/>
      <c r="K97" s="46"/>
    </row>
    <row r="98" spans="1:11">
      <c r="A98" s="51" t="s">
        <v>230</v>
      </c>
      <c r="B98" s="46">
        <v>1312885.42</v>
      </c>
      <c r="C98" s="46">
        <v>1945814</v>
      </c>
      <c r="D98" s="46"/>
      <c r="E98" s="46"/>
      <c r="F98" s="46"/>
      <c r="G98" s="46"/>
      <c r="H98" s="46"/>
      <c r="I98" s="46">
        <v>460280.26</v>
      </c>
      <c r="J98" s="46"/>
      <c r="K98" s="46"/>
    </row>
    <row r="99" spans="1:11">
      <c r="A99" s="51" t="s">
        <v>231</v>
      </c>
      <c r="B99" s="46"/>
      <c r="C99" s="46">
        <v>17110</v>
      </c>
      <c r="D99" s="46"/>
      <c r="E99" s="46"/>
      <c r="F99" s="46"/>
      <c r="G99" s="46"/>
      <c r="H99" s="46"/>
      <c r="I99" s="46"/>
      <c r="J99" s="46"/>
      <c r="K99" s="46"/>
    </row>
    <row r="100" spans="1:11">
      <c r="A100" s="51" t="s">
        <v>310</v>
      </c>
      <c r="B100" s="25"/>
      <c r="C100" s="46"/>
      <c r="D100" s="46"/>
      <c r="E100" s="46"/>
      <c r="F100" s="46"/>
      <c r="G100" s="46"/>
      <c r="H100" s="46"/>
      <c r="I100" s="46">
        <v>104122</v>
      </c>
      <c r="J100" s="46"/>
      <c r="K100" s="46"/>
    </row>
    <row r="101" spans="1:11" ht="15.75">
      <c r="A101" s="50" t="s">
        <v>232</v>
      </c>
      <c r="B101" s="47">
        <f>SUM(B102:B104)</f>
        <v>709463.2</v>
      </c>
      <c r="C101" s="46"/>
      <c r="D101" s="46"/>
      <c r="E101" s="46"/>
      <c r="F101" s="46"/>
      <c r="G101" s="46"/>
      <c r="H101" s="46"/>
      <c r="I101" s="46"/>
      <c r="J101" s="46"/>
      <c r="K101" s="46"/>
    </row>
    <row r="102" spans="1:11">
      <c r="A102" s="51" t="s">
        <v>233</v>
      </c>
      <c r="B102" s="46"/>
      <c r="C102" s="46"/>
      <c r="D102" s="46"/>
      <c r="E102" s="46"/>
      <c r="F102" s="46"/>
      <c r="G102" s="46"/>
      <c r="H102" s="46"/>
      <c r="I102" s="46">
        <v>3761.55</v>
      </c>
      <c r="J102" s="46"/>
      <c r="K102" s="46"/>
    </row>
    <row r="103" spans="1:11">
      <c r="A103" s="51" t="s">
        <v>234</v>
      </c>
      <c r="B103" s="46">
        <v>367334</v>
      </c>
      <c r="C103" s="46"/>
      <c r="D103" s="46"/>
      <c r="E103" s="46"/>
      <c r="F103" s="46"/>
      <c r="G103" s="46"/>
      <c r="H103" s="46"/>
      <c r="I103" s="46">
        <v>45058.18</v>
      </c>
      <c r="J103" s="46"/>
      <c r="K103" s="46"/>
    </row>
    <row r="104" spans="1:11">
      <c r="A104" s="51" t="s">
        <v>235</v>
      </c>
      <c r="B104" s="46">
        <v>342129.2</v>
      </c>
      <c r="C104" s="46">
        <v>11547</v>
      </c>
      <c r="D104" s="46"/>
      <c r="E104" s="46"/>
      <c r="F104" s="46"/>
      <c r="G104" s="46"/>
      <c r="H104" s="46"/>
      <c r="I104" s="46"/>
      <c r="J104" s="46"/>
      <c r="K104" s="46"/>
    </row>
    <row r="105" spans="1:11" ht="15.75">
      <c r="A105" s="50" t="s">
        <v>236</v>
      </c>
      <c r="B105" s="47">
        <f>SUM(B106:B109)</f>
        <v>68353526.809999987</v>
      </c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1:11">
      <c r="A106" s="51" t="s">
        <v>237</v>
      </c>
      <c r="B106" s="46">
        <v>133858.30000000002</v>
      </c>
      <c r="C106" s="46">
        <v>106029</v>
      </c>
      <c r="D106" s="46"/>
      <c r="E106" s="46"/>
      <c r="F106" s="46"/>
      <c r="G106" s="46"/>
      <c r="H106" s="46"/>
      <c r="I106" s="46"/>
      <c r="J106" s="46"/>
      <c r="K106" s="46"/>
    </row>
    <row r="107" spans="1:11">
      <c r="A107" s="51" t="s">
        <v>238</v>
      </c>
      <c r="B107" s="46">
        <v>125487</v>
      </c>
      <c r="C107" s="46">
        <v>248950</v>
      </c>
      <c r="D107" s="46"/>
      <c r="E107" s="46"/>
      <c r="F107" s="46"/>
      <c r="G107" s="46"/>
      <c r="H107" s="46"/>
      <c r="I107" s="46">
        <v>8066.48</v>
      </c>
      <c r="J107" s="46"/>
      <c r="K107" s="46"/>
    </row>
    <row r="108" spans="1:11">
      <c r="A108" s="51" t="s">
        <v>239</v>
      </c>
      <c r="B108" s="46">
        <v>186528.5</v>
      </c>
      <c r="C108" s="46">
        <v>384503</v>
      </c>
      <c r="D108" s="46"/>
      <c r="E108" s="46"/>
      <c r="F108" s="46"/>
      <c r="G108" s="46"/>
      <c r="H108" s="46"/>
      <c r="I108" s="46"/>
      <c r="J108" s="46"/>
      <c r="K108" s="46"/>
    </row>
    <row r="109" spans="1:11">
      <c r="A109" s="51" t="s">
        <v>240</v>
      </c>
      <c r="B109" s="46">
        <v>67907653.00999999</v>
      </c>
      <c r="C109" s="46">
        <v>5780385</v>
      </c>
      <c r="D109" s="46"/>
      <c r="E109" s="46"/>
      <c r="F109" s="46"/>
      <c r="G109" s="46"/>
      <c r="H109" s="46"/>
      <c r="I109" s="46">
        <v>2419313.1800000002</v>
      </c>
      <c r="J109" s="46"/>
      <c r="K109" s="46"/>
    </row>
    <row r="110" spans="1:11" ht="15.75">
      <c r="A110" s="50" t="s">
        <v>241</v>
      </c>
      <c r="B110" s="47">
        <f>SUM(B111:B115)</f>
        <v>2068456.05</v>
      </c>
      <c r="C110" s="46"/>
      <c r="D110" s="46"/>
      <c r="E110" s="46"/>
      <c r="F110" s="46"/>
      <c r="G110" s="46"/>
      <c r="H110" s="46"/>
      <c r="I110" s="46">
        <v>46420</v>
      </c>
      <c r="J110" s="46"/>
      <c r="K110" s="46"/>
    </row>
    <row r="111" spans="1:11">
      <c r="A111" s="51" t="s">
        <v>242</v>
      </c>
      <c r="B111" s="46">
        <v>175525</v>
      </c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1:11">
      <c r="A112" s="51" t="s">
        <v>243</v>
      </c>
      <c r="B112" s="46">
        <v>0</v>
      </c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11">
      <c r="A113" s="51" t="s">
        <v>244</v>
      </c>
      <c r="B113" s="46">
        <v>400</v>
      </c>
      <c r="C113" s="46">
        <v>28305</v>
      </c>
      <c r="D113" s="46"/>
      <c r="E113" s="46"/>
      <c r="F113" s="46"/>
      <c r="G113" s="46"/>
      <c r="H113" s="46"/>
      <c r="I113" s="46">
        <v>13636.3</v>
      </c>
      <c r="J113" s="46"/>
      <c r="K113" s="46"/>
    </row>
    <row r="114" spans="1:11">
      <c r="A114" s="51" t="s">
        <v>245</v>
      </c>
      <c r="B114" s="46">
        <v>1416</v>
      </c>
      <c r="C114" s="46"/>
      <c r="D114" s="46"/>
      <c r="E114" s="46"/>
      <c r="F114" s="46"/>
      <c r="G114" s="46"/>
      <c r="H114" s="46"/>
      <c r="I114" s="46">
        <v>1225</v>
      </c>
      <c r="J114" s="46"/>
      <c r="K114" s="46"/>
    </row>
    <row r="115" spans="1:11">
      <c r="A115" s="51" t="s">
        <v>246</v>
      </c>
      <c r="B115" s="46">
        <v>1891115.05</v>
      </c>
      <c r="C115" s="46"/>
      <c r="D115" s="46"/>
      <c r="E115" s="46"/>
      <c r="F115" s="46"/>
      <c r="G115" s="46"/>
      <c r="H115" s="46"/>
      <c r="I115" s="46">
        <v>49237.31</v>
      </c>
      <c r="J115" s="46"/>
      <c r="K115" s="46"/>
    </row>
    <row r="116" spans="1:11" ht="15.75">
      <c r="A116" s="50" t="s">
        <v>247</v>
      </c>
      <c r="B116" s="47">
        <f>SUM(B117:B127)</f>
        <v>10793.6</v>
      </c>
      <c r="C116" s="46"/>
      <c r="D116" s="46"/>
      <c r="E116" s="46"/>
      <c r="F116" s="46"/>
      <c r="G116" s="46"/>
      <c r="H116" s="46"/>
      <c r="I116" s="46">
        <v>633805.24</v>
      </c>
      <c r="J116" s="46"/>
      <c r="K116" s="46"/>
    </row>
    <row r="117" spans="1:11">
      <c r="A117" s="51" t="s">
        <v>248</v>
      </c>
      <c r="B117" s="46">
        <v>0</v>
      </c>
      <c r="C117" s="46"/>
      <c r="D117" s="46"/>
      <c r="E117" s="46"/>
      <c r="F117" s="46"/>
      <c r="G117" s="46"/>
      <c r="H117" s="46"/>
      <c r="I117" s="46"/>
      <c r="J117" s="46"/>
      <c r="K117" s="46"/>
    </row>
    <row r="118" spans="1:11">
      <c r="A118" s="51" t="s">
        <v>249</v>
      </c>
      <c r="B118" s="46">
        <v>0</v>
      </c>
      <c r="C118" s="46"/>
      <c r="D118" s="46"/>
      <c r="E118" s="46"/>
      <c r="F118" s="46"/>
      <c r="G118" s="46"/>
      <c r="H118" s="46"/>
      <c r="I118" s="46"/>
      <c r="J118" s="46"/>
      <c r="K118" s="46"/>
    </row>
    <row r="119" spans="1:11">
      <c r="A119" s="51" t="s">
        <v>250</v>
      </c>
      <c r="B119" s="46">
        <v>0</v>
      </c>
      <c r="C119" s="46"/>
      <c r="D119" s="46"/>
      <c r="E119" s="46"/>
      <c r="F119" s="46"/>
      <c r="G119" s="46"/>
      <c r="H119" s="46"/>
      <c r="I119" s="46"/>
      <c r="J119" s="46"/>
      <c r="K119" s="46"/>
    </row>
    <row r="120" spans="1:11">
      <c r="A120" s="51" t="s">
        <v>251</v>
      </c>
      <c r="B120" s="46">
        <v>0</v>
      </c>
      <c r="C120" s="46"/>
      <c r="D120" s="46"/>
      <c r="E120" s="46"/>
      <c r="F120" s="46"/>
      <c r="G120" s="46"/>
      <c r="H120" s="46"/>
      <c r="I120" s="46"/>
      <c r="J120" s="46"/>
      <c r="K120" s="46"/>
    </row>
    <row r="121" spans="1:11">
      <c r="A121" s="51" t="s">
        <v>252</v>
      </c>
      <c r="B121" s="46">
        <v>0</v>
      </c>
      <c r="C121" s="46"/>
      <c r="D121" s="46"/>
      <c r="E121" s="46"/>
      <c r="F121" s="46"/>
      <c r="G121" s="46"/>
      <c r="H121" s="46"/>
      <c r="I121" s="46"/>
      <c r="J121" s="46"/>
      <c r="K121" s="46"/>
    </row>
    <row r="122" spans="1:11">
      <c r="A122" s="51" t="s">
        <v>253</v>
      </c>
      <c r="B122" s="46">
        <v>0</v>
      </c>
      <c r="C122" s="46"/>
      <c r="D122" s="46"/>
      <c r="E122" s="46"/>
      <c r="F122" s="46"/>
      <c r="G122" s="46"/>
      <c r="H122" s="46"/>
      <c r="I122" s="46"/>
      <c r="J122" s="46"/>
      <c r="K122" s="46"/>
    </row>
    <row r="123" spans="1:11">
      <c r="A123" s="59" t="s">
        <v>311</v>
      </c>
      <c r="B123" s="63"/>
      <c r="C123" s="46"/>
      <c r="D123" s="46"/>
      <c r="E123" s="46"/>
      <c r="F123" s="46"/>
      <c r="G123" s="46"/>
      <c r="H123" s="46"/>
      <c r="I123" s="46">
        <v>286878</v>
      </c>
      <c r="J123" s="46"/>
      <c r="K123" s="46"/>
    </row>
    <row r="124" spans="1:11">
      <c r="A124" s="51" t="s">
        <v>254</v>
      </c>
      <c r="B124" s="46">
        <v>0</v>
      </c>
      <c r="C124" s="46">
        <v>356152</v>
      </c>
      <c r="D124" s="46"/>
      <c r="E124" s="46"/>
      <c r="F124" s="46"/>
      <c r="G124" s="46"/>
      <c r="H124" s="46"/>
      <c r="I124" s="46"/>
      <c r="J124" s="46"/>
      <c r="K124" s="46"/>
    </row>
    <row r="125" spans="1:11">
      <c r="A125" s="51" t="s">
        <v>255</v>
      </c>
      <c r="B125" s="46">
        <v>0</v>
      </c>
      <c r="C125" s="46"/>
      <c r="D125" s="46"/>
      <c r="E125" s="46"/>
      <c r="F125" s="46"/>
      <c r="G125" s="46"/>
      <c r="H125" s="46"/>
      <c r="I125" s="46"/>
      <c r="J125" s="46"/>
      <c r="K125" s="46"/>
    </row>
    <row r="126" spans="1:11">
      <c r="A126" s="51" t="s">
        <v>256</v>
      </c>
      <c r="B126" s="46">
        <v>10793.6</v>
      </c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1:11">
      <c r="A127" s="51" t="s">
        <v>257</v>
      </c>
      <c r="B127" s="46">
        <v>0</v>
      </c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1:11" ht="15.75">
      <c r="A128" s="50" t="s">
        <v>258</v>
      </c>
      <c r="B128" s="47">
        <f>SUM(B129:B137)</f>
        <v>6199537.2000000002</v>
      </c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1:11">
      <c r="A129" s="51" t="s">
        <v>259</v>
      </c>
      <c r="B129" s="46">
        <v>3830</v>
      </c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1:11">
      <c r="A130" s="51" t="s">
        <v>260</v>
      </c>
      <c r="B130" s="46">
        <v>1578183.71</v>
      </c>
      <c r="C130" s="46">
        <v>4639996</v>
      </c>
      <c r="D130" s="46"/>
      <c r="E130" s="46"/>
      <c r="F130" s="46"/>
      <c r="G130" s="46"/>
      <c r="H130" s="46"/>
      <c r="I130" s="46"/>
      <c r="J130" s="46"/>
      <c r="K130" s="46"/>
    </row>
    <row r="131" spans="1:11">
      <c r="A131" s="51" t="s">
        <v>261</v>
      </c>
      <c r="B131" s="46">
        <v>4456291.2300000004</v>
      </c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1:11">
      <c r="A132" s="51" t="s">
        <v>262</v>
      </c>
      <c r="B132" s="46">
        <v>6300</v>
      </c>
      <c r="C132" s="46"/>
      <c r="D132" s="46"/>
      <c r="E132" s="46"/>
      <c r="F132" s="46"/>
      <c r="G132" s="46"/>
      <c r="H132" s="46"/>
      <c r="I132" s="46">
        <v>5925</v>
      </c>
      <c r="J132" s="46"/>
      <c r="K132" s="46"/>
    </row>
    <row r="133" spans="1:11">
      <c r="A133" s="51" t="s">
        <v>263</v>
      </c>
      <c r="B133" s="46">
        <v>10913.8</v>
      </c>
      <c r="C133" s="46"/>
      <c r="D133" s="46"/>
      <c r="E133" s="46"/>
      <c r="F133" s="46"/>
      <c r="G133" s="46"/>
      <c r="H133" s="46"/>
      <c r="I133" s="46">
        <v>3268555.8899999997</v>
      </c>
      <c r="J133" s="46"/>
      <c r="K133" s="46"/>
    </row>
    <row r="134" spans="1:11">
      <c r="A134" s="51" t="s">
        <v>264</v>
      </c>
      <c r="B134" s="46">
        <v>144018.46</v>
      </c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1:11">
      <c r="A135" s="51" t="s">
        <v>265</v>
      </c>
      <c r="B135" s="46">
        <v>0</v>
      </c>
      <c r="C135" s="46"/>
      <c r="D135" s="46"/>
      <c r="E135" s="46"/>
      <c r="F135" s="46"/>
      <c r="G135" s="46"/>
      <c r="H135" s="46"/>
      <c r="I135" s="46"/>
      <c r="J135" s="46"/>
      <c r="K135" s="46"/>
    </row>
    <row r="136" spans="1:11">
      <c r="A136" s="51" t="s">
        <v>266</v>
      </c>
      <c r="B136" s="46">
        <v>0</v>
      </c>
      <c r="C136" s="46"/>
      <c r="D136" s="46"/>
      <c r="E136" s="46"/>
      <c r="F136" s="46"/>
      <c r="G136" s="46"/>
      <c r="H136" s="46"/>
      <c r="I136" s="46"/>
      <c r="J136" s="46"/>
      <c r="K136" s="46"/>
    </row>
    <row r="137" spans="1:11">
      <c r="A137" s="59" t="s">
        <v>312</v>
      </c>
      <c r="B137" s="25"/>
      <c r="C137" s="46"/>
      <c r="D137" s="46"/>
      <c r="E137" s="46"/>
      <c r="F137" s="46"/>
      <c r="G137" s="46"/>
      <c r="H137" s="46"/>
      <c r="I137" s="46">
        <v>1023150.54</v>
      </c>
      <c r="J137" s="46"/>
      <c r="K137" s="46"/>
    </row>
    <row r="138" spans="1:11" ht="15.75">
      <c r="A138" s="50" t="s">
        <v>267</v>
      </c>
      <c r="B138" s="47">
        <f>SUM(B139:B153)</f>
        <v>460532169.31999987</v>
      </c>
      <c r="C138" s="46"/>
      <c r="D138" s="46"/>
      <c r="E138" s="46"/>
      <c r="F138" s="46"/>
      <c r="G138" s="46"/>
      <c r="H138" s="46"/>
      <c r="I138" s="46"/>
      <c r="J138" s="46"/>
      <c r="K138" s="46"/>
    </row>
    <row r="139" spans="1:11">
      <c r="A139" s="51" t="s">
        <v>268</v>
      </c>
      <c r="B139" s="46">
        <v>246995.6</v>
      </c>
      <c r="C139" s="46">
        <v>1435525</v>
      </c>
      <c r="D139" s="46"/>
      <c r="E139" s="46"/>
      <c r="F139" s="46"/>
      <c r="G139" s="46"/>
      <c r="H139" s="46"/>
      <c r="I139" s="46">
        <v>1079807.6200000001</v>
      </c>
      <c r="J139" s="46"/>
      <c r="K139" s="46"/>
    </row>
    <row r="140" spans="1:11">
      <c r="A140" s="51" t="s">
        <v>269</v>
      </c>
      <c r="B140" s="46">
        <v>21451.200000000001</v>
      </c>
      <c r="C140" s="46">
        <v>3796372</v>
      </c>
      <c r="D140" s="46"/>
      <c r="E140" s="46"/>
      <c r="F140" s="46"/>
      <c r="G140" s="46"/>
      <c r="H140" s="46"/>
      <c r="I140" s="46"/>
      <c r="J140" s="46"/>
      <c r="K140" s="46"/>
    </row>
    <row r="141" spans="1:11">
      <c r="A141" s="51" t="s">
        <v>313</v>
      </c>
      <c r="B141" s="25"/>
      <c r="C141" s="46"/>
      <c r="D141" s="46"/>
      <c r="E141" s="46"/>
      <c r="F141" s="46"/>
      <c r="G141" s="46"/>
      <c r="H141" s="46"/>
      <c r="I141" s="46">
        <v>1285685</v>
      </c>
      <c r="J141" s="46"/>
      <c r="K141" s="46"/>
    </row>
    <row r="142" spans="1:11">
      <c r="A142" s="51" t="s">
        <v>270</v>
      </c>
      <c r="B142" s="46">
        <v>457735743.78999984</v>
      </c>
      <c r="C142" s="46">
        <v>128217</v>
      </c>
      <c r="D142" s="46"/>
      <c r="E142" s="46"/>
      <c r="F142" s="46"/>
      <c r="G142" s="46"/>
      <c r="H142" s="46"/>
      <c r="I142" s="46">
        <v>2280433</v>
      </c>
      <c r="J142" s="46"/>
      <c r="K142" s="46"/>
    </row>
    <row r="143" spans="1:11">
      <c r="A143" s="51" t="s">
        <v>271</v>
      </c>
      <c r="B143" s="46">
        <v>0</v>
      </c>
      <c r="C143" s="46"/>
      <c r="D143" s="46"/>
      <c r="E143" s="46"/>
      <c r="F143" s="46"/>
      <c r="G143" s="46"/>
      <c r="H143" s="46"/>
      <c r="I143" s="46"/>
      <c r="J143" s="46"/>
      <c r="K143" s="46"/>
    </row>
    <row r="144" spans="1:11">
      <c r="A144" s="51" t="s">
        <v>271</v>
      </c>
      <c r="B144" s="46">
        <v>0</v>
      </c>
      <c r="C144" s="46"/>
      <c r="D144" s="46"/>
      <c r="E144" s="46"/>
      <c r="F144" s="46"/>
      <c r="G144" s="46"/>
      <c r="H144" s="46"/>
      <c r="I144" s="46"/>
      <c r="J144" s="46"/>
      <c r="K144" s="46"/>
    </row>
    <row r="145" spans="1:11">
      <c r="A145" s="51" t="s">
        <v>272</v>
      </c>
      <c r="B145" s="46">
        <v>951850.76</v>
      </c>
      <c r="C145" s="46">
        <v>547893</v>
      </c>
      <c r="D145" s="46"/>
      <c r="E145" s="46"/>
      <c r="F145" s="46"/>
      <c r="G145" s="46"/>
      <c r="H145" s="46"/>
      <c r="I145" s="46">
        <v>200958</v>
      </c>
      <c r="J145" s="46"/>
      <c r="K145" s="46"/>
    </row>
    <row r="146" spans="1:11">
      <c r="A146" s="51" t="s">
        <v>273</v>
      </c>
      <c r="B146" s="40"/>
      <c r="C146" s="46"/>
      <c r="D146" s="46"/>
      <c r="E146" s="46"/>
      <c r="F146" s="46"/>
      <c r="G146" s="46"/>
      <c r="H146" s="46"/>
      <c r="I146" s="46"/>
      <c r="J146" s="46"/>
      <c r="K146" s="46"/>
    </row>
    <row r="147" spans="1:11">
      <c r="A147" s="51" t="s">
        <v>274</v>
      </c>
      <c r="B147" s="46">
        <v>1025192.36</v>
      </c>
      <c r="C147" s="46">
        <v>977370</v>
      </c>
      <c r="D147" s="46"/>
      <c r="E147" s="46"/>
      <c r="F147" s="46"/>
      <c r="G147" s="46"/>
      <c r="H147" s="46"/>
      <c r="I147" s="46">
        <v>374272.6</v>
      </c>
      <c r="J147" s="46"/>
      <c r="K147" s="46"/>
    </row>
    <row r="148" spans="1:11">
      <c r="A148" s="51" t="s">
        <v>275</v>
      </c>
      <c r="B148" s="46">
        <v>375109.32</v>
      </c>
      <c r="C148" s="46"/>
      <c r="D148" s="46"/>
      <c r="E148" s="46"/>
      <c r="F148" s="46"/>
      <c r="G148" s="46"/>
      <c r="H148" s="46"/>
      <c r="I148" s="46">
        <v>25889.200000000001</v>
      </c>
      <c r="J148" s="46"/>
      <c r="K148" s="46"/>
    </row>
    <row r="149" spans="1:11">
      <c r="A149" s="51" t="s">
        <v>276</v>
      </c>
      <c r="B149" s="46">
        <v>130000</v>
      </c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1:11">
      <c r="A150" s="51" t="s">
        <v>276</v>
      </c>
      <c r="B150" s="46">
        <v>0</v>
      </c>
      <c r="C150" s="46"/>
      <c r="D150" s="46"/>
      <c r="E150" s="46"/>
      <c r="F150" s="46"/>
      <c r="G150" s="46"/>
      <c r="H150" s="46"/>
      <c r="I150" s="46"/>
      <c r="J150" s="46"/>
      <c r="K150" s="46"/>
    </row>
    <row r="151" spans="1:11">
      <c r="A151" s="51" t="s">
        <v>277</v>
      </c>
      <c r="B151" s="46">
        <v>0</v>
      </c>
      <c r="C151" s="46"/>
      <c r="D151" s="46"/>
      <c r="E151" s="46"/>
      <c r="F151" s="46"/>
      <c r="G151" s="46"/>
      <c r="H151" s="46"/>
      <c r="I151" s="46"/>
      <c r="J151" s="46"/>
      <c r="K151" s="46"/>
    </row>
    <row r="152" spans="1:11">
      <c r="A152" s="51" t="s">
        <v>278</v>
      </c>
      <c r="B152" s="46">
        <v>45826.29</v>
      </c>
      <c r="C152" s="46">
        <v>294453</v>
      </c>
      <c r="D152" s="46"/>
      <c r="E152" s="46"/>
      <c r="F152" s="46"/>
      <c r="G152" s="46"/>
      <c r="H152" s="46"/>
      <c r="I152" s="46"/>
      <c r="J152" s="46"/>
      <c r="K152" s="46"/>
    </row>
    <row r="153" spans="1:11">
      <c r="A153" s="51" t="s">
        <v>279</v>
      </c>
      <c r="B153" s="46">
        <v>0</v>
      </c>
      <c r="C153" s="46"/>
      <c r="D153" s="46"/>
      <c r="E153" s="46"/>
      <c r="F153" s="46"/>
      <c r="G153" s="46"/>
      <c r="H153" s="46"/>
      <c r="I153" s="46"/>
      <c r="J153" s="46"/>
      <c r="K153" s="46"/>
    </row>
    <row r="154" spans="1:11">
      <c r="A154" s="52" t="s">
        <v>280</v>
      </c>
      <c r="B154" s="47">
        <f>SUM(B155:B161)</f>
        <v>481689717.09000003</v>
      </c>
      <c r="C154" s="46"/>
      <c r="D154" s="46"/>
      <c r="E154" s="46"/>
      <c r="F154" s="46"/>
      <c r="G154" s="46"/>
      <c r="H154" s="46"/>
      <c r="I154" s="46"/>
      <c r="J154" s="46"/>
      <c r="K154" s="46"/>
    </row>
    <row r="155" spans="1:11">
      <c r="A155" s="51" t="s">
        <v>281</v>
      </c>
      <c r="B155" s="46">
        <v>0</v>
      </c>
      <c r="C155" s="46"/>
      <c r="D155" s="46"/>
      <c r="E155" s="46"/>
      <c r="F155" s="46"/>
      <c r="G155" s="46"/>
      <c r="H155" s="46"/>
      <c r="I155" s="46"/>
      <c r="J155" s="46"/>
      <c r="K155" s="46"/>
    </row>
    <row r="156" spans="1:11">
      <c r="A156" s="51" t="s">
        <v>282</v>
      </c>
      <c r="B156" s="46">
        <v>0</v>
      </c>
      <c r="C156" s="46"/>
      <c r="D156" s="46"/>
      <c r="E156" s="46"/>
      <c r="F156" s="46"/>
      <c r="G156" s="46"/>
      <c r="H156" s="46"/>
      <c r="I156" s="46"/>
      <c r="J156" s="46"/>
      <c r="K156" s="46"/>
    </row>
    <row r="157" spans="1:11">
      <c r="A157" s="51" t="s">
        <v>283</v>
      </c>
      <c r="B157" s="46">
        <v>0</v>
      </c>
      <c r="C157" s="46"/>
      <c r="D157" s="46"/>
      <c r="E157" s="46"/>
      <c r="F157" s="46"/>
      <c r="G157" s="46"/>
      <c r="H157" s="46"/>
      <c r="I157" s="46"/>
      <c r="J157" s="46"/>
      <c r="K157" s="46"/>
    </row>
    <row r="158" spans="1:11">
      <c r="A158" s="51" t="s">
        <v>284</v>
      </c>
      <c r="B158" s="46">
        <v>56989748.5</v>
      </c>
      <c r="C158" s="46"/>
      <c r="D158" s="46"/>
      <c r="E158" s="46"/>
      <c r="F158" s="46"/>
      <c r="G158" s="46"/>
      <c r="H158" s="46"/>
      <c r="I158" s="46"/>
      <c r="J158" s="46"/>
      <c r="K158" s="46"/>
    </row>
    <row r="159" spans="1:11">
      <c r="A159" s="51" t="s">
        <v>285</v>
      </c>
      <c r="B159" s="46">
        <v>0</v>
      </c>
      <c r="C159" s="46"/>
      <c r="D159" s="46"/>
      <c r="E159" s="46"/>
      <c r="F159" s="46"/>
      <c r="G159" s="46"/>
      <c r="H159" s="46"/>
      <c r="I159" s="46"/>
      <c r="J159" s="46"/>
      <c r="K159" s="46"/>
    </row>
    <row r="160" spans="1:11">
      <c r="A160" s="51" t="s">
        <v>286</v>
      </c>
      <c r="B160" s="46">
        <v>0</v>
      </c>
      <c r="C160" s="46"/>
      <c r="D160" s="46"/>
      <c r="E160" s="46"/>
      <c r="F160" s="46"/>
      <c r="G160" s="46"/>
      <c r="H160" s="46"/>
      <c r="I160" s="46"/>
      <c r="J160" s="46"/>
      <c r="K160" s="46"/>
    </row>
    <row r="161" spans="1:11">
      <c r="A161" s="51" t="s">
        <v>134</v>
      </c>
      <c r="B161" s="46">
        <f>429613005.74-4913037.15</f>
        <v>424699968.59000003</v>
      </c>
      <c r="C161" s="46"/>
      <c r="D161" s="46"/>
      <c r="E161" s="46"/>
      <c r="F161" s="46"/>
      <c r="G161" s="46"/>
      <c r="H161" s="46"/>
      <c r="I161" s="46"/>
      <c r="J161" s="46"/>
      <c r="K161" s="46"/>
    </row>
    <row r="162" spans="1:11">
      <c r="A162" s="53" t="s">
        <v>39</v>
      </c>
      <c r="B162" s="47">
        <f>SUM(B163:B165)</f>
        <v>1519022975.96</v>
      </c>
      <c r="C162" s="46"/>
      <c r="D162" s="46"/>
      <c r="E162" s="46"/>
      <c r="F162" s="46"/>
      <c r="G162" s="46"/>
      <c r="H162" s="46"/>
      <c r="I162" s="46"/>
      <c r="J162" s="46"/>
      <c r="K162" s="46"/>
    </row>
    <row r="163" spans="1:11">
      <c r="A163" s="51" t="s">
        <v>287</v>
      </c>
      <c r="B163" s="46">
        <v>15008561.960000001</v>
      </c>
      <c r="C163" s="46"/>
      <c r="D163" s="46"/>
      <c r="E163" s="46"/>
      <c r="F163" s="46"/>
      <c r="G163" s="46"/>
      <c r="H163" s="46"/>
      <c r="I163" s="46"/>
      <c r="J163" s="46"/>
      <c r="K163" s="46"/>
    </row>
    <row r="164" spans="1:11">
      <c r="A164" s="54" t="s">
        <v>288</v>
      </c>
      <c r="B164" s="46">
        <v>1504014414</v>
      </c>
      <c r="C164" s="46"/>
      <c r="D164" s="46"/>
      <c r="E164" s="46"/>
      <c r="F164" s="46"/>
      <c r="G164" s="46"/>
      <c r="H164" s="46"/>
      <c r="I164" s="46"/>
      <c r="J164" s="46"/>
      <c r="K164" s="46"/>
    </row>
    <row r="165" spans="1:11">
      <c r="A165" s="55" t="s">
        <v>289</v>
      </c>
      <c r="B165" s="46">
        <v>0</v>
      </c>
      <c r="C165" s="46"/>
      <c r="D165" s="46"/>
      <c r="E165" s="46"/>
      <c r="F165" s="46"/>
      <c r="G165" s="46"/>
      <c r="H165" s="46"/>
      <c r="I165" s="46"/>
      <c r="J165" s="46"/>
      <c r="K165" s="46"/>
    </row>
    <row r="166" spans="1:11">
      <c r="A166" s="53" t="s">
        <v>290</v>
      </c>
      <c r="B166" s="47">
        <f>SUM(B167:B169)</f>
        <v>79272.66</v>
      </c>
      <c r="C166" s="46"/>
      <c r="D166" s="46"/>
      <c r="E166" s="46"/>
      <c r="F166" s="46"/>
      <c r="G166" s="46"/>
      <c r="H166" s="46"/>
      <c r="I166" s="46"/>
      <c r="J166" s="46"/>
      <c r="K166" s="46"/>
    </row>
    <row r="167" spans="1:11">
      <c r="A167" s="56" t="s">
        <v>291</v>
      </c>
      <c r="B167" s="46">
        <v>79272.66</v>
      </c>
      <c r="C167" s="46">
        <v>174731</v>
      </c>
      <c r="D167" s="46"/>
      <c r="E167" s="46"/>
      <c r="F167" s="46"/>
      <c r="G167" s="46"/>
      <c r="H167" s="46"/>
      <c r="I167" s="46">
        <v>1550</v>
      </c>
      <c r="J167" s="46"/>
      <c r="K167" s="46"/>
    </row>
    <row r="168" spans="1:11">
      <c r="A168" s="54" t="s">
        <v>288</v>
      </c>
      <c r="B168" s="46">
        <v>0</v>
      </c>
      <c r="C168" s="46"/>
      <c r="D168" s="46"/>
      <c r="E168" s="46"/>
      <c r="F168" s="46"/>
      <c r="G168" s="46"/>
      <c r="H168" s="46"/>
      <c r="I168" s="46"/>
      <c r="J168" s="46"/>
      <c r="K168" s="46"/>
    </row>
    <row r="169" spans="1:11">
      <c r="A169" s="54" t="s">
        <v>289</v>
      </c>
      <c r="B169" s="46">
        <v>0</v>
      </c>
      <c r="C169" s="46"/>
      <c r="D169" s="46"/>
      <c r="E169" s="46"/>
      <c r="F169" s="46"/>
      <c r="G169" s="46"/>
      <c r="H169" s="46"/>
      <c r="I169" s="46"/>
      <c r="J169" s="46"/>
      <c r="K169" s="46"/>
    </row>
    <row r="170" spans="1:11">
      <c r="A170" s="54" t="s">
        <v>323</v>
      </c>
      <c r="B170" s="66"/>
      <c r="C170" s="46"/>
      <c r="D170" s="46"/>
      <c r="E170" s="46"/>
      <c r="F170" s="46">
        <v>3395210.2199999997</v>
      </c>
      <c r="G170" s="46"/>
      <c r="H170" s="46"/>
      <c r="I170" s="46"/>
      <c r="J170" s="46"/>
      <c r="K170" s="46"/>
    </row>
    <row r="171" spans="1:11">
      <c r="A171" s="54" t="s">
        <v>324</v>
      </c>
      <c r="B171" s="46"/>
      <c r="C171" s="46"/>
      <c r="D171" s="46"/>
      <c r="E171" s="46"/>
      <c r="F171" s="46">
        <v>713803.91</v>
      </c>
      <c r="G171" s="46"/>
      <c r="H171" s="46"/>
      <c r="I171" s="46"/>
      <c r="J171" s="46"/>
      <c r="K171" s="46"/>
    </row>
    <row r="172" spans="1:11">
      <c r="A172" s="53" t="s">
        <v>293</v>
      </c>
      <c r="B172" s="17"/>
      <c r="C172" s="46"/>
      <c r="D172" s="46">
        <v>15766511.869999999</v>
      </c>
      <c r="E172" s="46">
        <v>4124655</v>
      </c>
      <c r="F172" s="46"/>
      <c r="G172" s="46"/>
      <c r="H172" s="46">
        <v>4939911</v>
      </c>
      <c r="I172" s="46"/>
      <c r="J172" s="46"/>
      <c r="K172" s="46"/>
    </row>
    <row r="173" spans="1:11">
      <c r="A173" s="54" t="s">
        <v>316</v>
      </c>
      <c r="B173" s="17"/>
      <c r="C173" s="46">
        <v>7149694</v>
      </c>
      <c r="D173" s="46"/>
      <c r="E173" s="46"/>
      <c r="F173" s="46"/>
      <c r="G173" s="46"/>
      <c r="H173" s="46"/>
      <c r="I173" s="46"/>
      <c r="J173" s="46"/>
      <c r="K173" s="46"/>
    </row>
    <row r="174" spans="1:11">
      <c r="A174" s="54" t="s">
        <v>317</v>
      </c>
      <c r="B174" s="17"/>
      <c r="C174" s="46">
        <v>2505967</v>
      </c>
      <c r="D174" s="46"/>
      <c r="E174" s="46"/>
      <c r="F174" s="46"/>
      <c r="G174" s="46"/>
      <c r="H174" s="46"/>
      <c r="I174" s="46"/>
      <c r="J174" s="46"/>
      <c r="K174" s="46"/>
    </row>
    <row r="175" spans="1:11">
      <c r="A175" s="54" t="s">
        <v>318</v>
      </c>
      <c r="B175" s="17"/>
      <c r="C175" s="46">
        <v>155760</v>
      </c>
      <c r="D175" s="46"/>
      <c r="E175" s="46"/>
      <c r="F175" s="46"/>
      <c r="G175" s="46"/>
      <c r="H175" s="46"/>
      <c r="I175" s="46"/>
      <c r="J175" s="46"/>
      <c r="K175" s="46"/>
    </row>
    <row r="176" spans="1:11">
      <c r="A176" s="54" t="s">
        <v>319</v>
      </c>
      <c r="B176" s="17"/>
      <c r="C176" s="46">
        <v>6950570</v>
      </c>
      <c r="D176" s="46"/>
      <c r="E176" s="46"/>
      <c r="F176" s="46"/>
      <c r="G176" s="46"/>
      <c r="H176" s="46"/>
      <c r="I176" s="46"/>
      <c r="J176" s="46"/>
      <c r="K176" s="46"/>
    </row>
    <row r="177" spans="1:11">
      <c r="A177" s="54" t="s">
        <v>320</v>
      </c>
      <c r="B177" s="17"/>
      <c r="C177" s="46">
        <v>361006</v>
      </c>
      <c r="D177" s="46"/>
      <c r="E177" s="46"/>
      <c r="F177" s="46"/>
      <c r="G177" s="46"/>
      <c r="H177" s="46"/>
      <c r="I177" s="46"/>
      <c r="J177" s="46"/>
      <c r="K177" s="46"/>
    </row>
    <row r="178" spans="1:11">
      <c r="A178" s="54" t="s">
        <v>321</v>
      </c>
      <c r="B178" s="17"/>
      <c r="C178" s="46">
        <v>441043</v>
      </c>
      <c r="D178" s="46"/>
      <c r="E178" s="46"/>
      <c r="F178" s="46"/>
      <c r="G178" s="46"/>
      <c r="H178" s="46"/>
      <c r="I178" s="46"/>
      <c r="J178" s="46"/>
      <c r="K178" s="46"/>
    </row>
    <row r="179" spans="1:11">
      <c r="A179" s="54" t="s">
        <v>322</v>
      </c>
      <c r="B179" s="17"/>
      <c r="C179" s="46">
        <v>1347864</v>
      </c>
      <c r="D179" s="46"/>
      <c r="E179" s="46"/>
      <c r="F179" s="46"/>
      <c r="G179" s="46"/>
      <c r="H179" s="46"/>
      <c r="I179" s="46"/>
      <c r="J179" s="46"/>
      <c r="K179" s="46"/>
    </row>
    <row r="180" spans="1:11">
      <c r="A180" s="53" t="s">
        <v>295</v>
      </c>
      <c r="B180" s="19">
        <f>+B10+B40+B154+B162+B166</f>
        <v>14701157502.669998</v>
      </c>
      <c r="C180" s="19">
        <f>SUM(C11:C179)</f>
        <v>108885694</v>
      </c>
      <c r="D180" s="19">
        <f>SUM(D11:D179)</f>
        <v>72341663.989999995</v>
      </c>
      <c r="E180" s="19">
        <f>SUM(E11:E179)</f>
        <v>84577545</v>
      </c>
      <c r="F180" s="19">
        <f>SUM(F10:F179)</f>
        <v>51120166.390000001</v>
      </c>
      <c r="G180" s="19">
        <f>SUM(G11:G179)</f>
        <v>37547941.259999998</v>
      </c>
      <c r="H180" s="19">
        <f>SUM(H11:H179)</f>
        <v>144478159</v>
      </c>
      <c r="I180" s="19">
        <f>SUM(I10:I179)</f>
        <v>38858303.290000007</v>
      </c>
      <c r="J180" s="19">
        <f>SUM(J11:J179)</f>
        <v>24870578</v>
      </c>
      <c r="K180" s="19">
        <f>SUM(K10:K179)</f>
        <v>43658557.019999996</v>
      </c>
    </row>
    <row r="181" spans="1:11"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1:11">
      <c r="B182" s="58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1:11"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>
      <c r="C190" s="26"/>
      <c r="D190" s="26"/>
      <c r="E190" s="26"/>
    </row>
    <row r="191" spans="1:11">
      <c r="C191" s="57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  <ignoredError sqref="B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zoomScaleSheetLayoutView="100" workbookViewId="0">
      <selection activeCell="F17" sqref="F17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50" style="1" customWidth="1"/>
    <col min="5" max="5" width="1.7109375" style="1" customWidth="1"/>
    <col min="6" max="6" width="16.42578125" style="1" bestFit="1" customWidth="1"/>
    <col min="7" max="7" width="1.7109375" style="1" customWidth="1"/>
    <col min="8" max="8" width="14.42578125" style="1" hidden="1" customWidth="1"/>
    <col min="9" max="9" width="3.7109375" style="1" customWidth="1"/>
    <col min="10" max="10" width="19.85546875" style="1" customWidth="1"/>
    <col min="11" max="11" width="14.85546875" style="1" customWidth="1"/>
    <col min="12" max="13" width="11.42578125" style="1"/>
    <col min="14" max="16384" width="11.42578125" style="4"/>
  </cols>
  <sheetData>
    <row r="1" spans="1:11">
      <c r="A1" s="205"/>
      <c r="B1" s="10"/>
      <c r="C1" s="10"/>
      <c r="D1" s="10"/>
      <c r="E1" s="10"/>
      <c r="F1" s="10"/>
      <c r="G1" s="10"/>
      <c r="H1" s="10"/>
    </row>
    <row r="2" spans="1:11" ht="15.75">
      <c r="A2" s="205"/>
      <c r="B2" s="10"/>
      <c r="C2" s="304" t="s">
        <v>457</v>
      </c>
      <c r="D2" s="304"/>
      <c r="E2" s="304"/>
      <c r="F2" s="304"/>
      <c r="G2" s="304"/>
      <c r="H2" s="304"/>
    </row>
    <row r="3" spans="1:11" ht="15.75">
      <c r="A3" s="205"/>
      <c r="B3" s="10"/>
      <c r="C3" s="304" t="s">
        <v>595</v>
      </c>
      <c r="D3" s="304"/>
      <c r="E3" s="304"/>
      <c r="F3" s="304"/>
      <c r="G3" s="304"/>
      <c r="H3" s="267"/>
    </row>
    <row r="4" spans="1:11" ht="15.75">
      <c r="A4" s="205"/>
      <c r="B4" s="10"/>
      <c r="C4" s="304" t="s">
        <v>346</v>
      </c>
      <c r="D4" s="304"/>
      <c r="E4" s="304"/>
      <c r="F4" s="304"/>
      <c r="G4" s="304"/>
      <c r="H4" s="304"/>
    </row>
    <row r="5" spans="1:11" ht="15.75">
      <c r="A5" s="205"/>
      <c r="B5" s="10"/>
      <c r="C5" s="304" t="s">
        <v>725</v>
      </c>
      <c r="D5" s="304"/>
      <c r="E5" s="304"/>
      <c r="F5" s="304"/>
      <c r="G5" s="304"/>
      <c r="H5" s="304"/>
    </row>
    <row r="6" spans="1:11" ht="15.75">
      <c r="A6" s="205"/>
      <c r="B6" s="10"/>
      <c r="C6" s="304" t="s">
        <v>0</v>
      </c>
      <c r="D6" s="304"/>
      <c r="E6" s="304"/>
      <c r="F6" s="304"/>
      <c r="G6" s="304"/>
      <c r="H6" s="304"/>
    </row>
    <row r="7" spans="1:11">
      <c r="A7" s="205"/>
      <c r="B7" s="306" t="s">
        <v>721</v>
      </c>
      <c r="C7" s="306"/>
      <c r="D7" s="306"/>
      <c r="E7" s="306"/>
      <c r="F7" s="306"/>
      <c r="G7" s="10"/>
      <c r="H7" s="10"/>
    </row>
    <row r="8" spans="1:11">
      <c r="A8" s="205"/>
      <c r="B8" s="10"/>
      <c r="C8" s="10"/>
      <c r="D8" s="10"/>
      <c r="E8" s="10"/>
      <c r="F8" s="206">
        <v>2022</v>
      </c>
      <c r="G8" s="189"/>
      <c r="H8" s="206">
        <f>+[2]ESF!H7</f>
        <v>2016</v>
      </c>
    </row>
    <row r="9" spans="1:11">
      <c r="A9" s="205"/>
      <c r="B9" s="10"/>
      <c r="C9" s="190" t="s">
        <v>555</v>
      </c>
      <c r="D9" s="191"/>
      <c r="E9" s="191"/>
      <c r="F9" s="192"/>
      <c r="G9" s="193"/>
      <c r="H9" s="193"/>
      <c r="K9" s="85"/>
    </row>
    <row r="10" spans="1:11">
      <c r="A10" s="205" t="s">
        <v>84</v>
      </c>
      <c r="B10" s="10"/>
      <c r="C10" s="10"/>
      <c r="D10" s="10" t="s">
        <v>35</v>
      </c>
      <c r="E10" s="10"/>
      <c r="F10" s="200"/>
      <c r="G10" s="199"/>
      <c r="H10" s="200"/>
      <c r="K10" s="85"/>
    </row>
    <row r="11" spans="1:11">
      <c r="A11" s="205" t="s">
        <v>85</v>
      </c>
      <c r="B11" s="10"/>
      <c r="C11" s="10"/>
      <c r="D11" s="10" t="s">
        <v>105</v>
      </c>
      <c r="E11" s="10"/>
      <c r="F11" s="200"/>
      <c r="G11" s="199"/>
      <c r="H11" s="200"/>
      <c r="K11" s="85"/>
    </row>
    <row r="12" spans="1:11">
      <c r="A12" s="205" t="s">
        <v>86</v>
      </c>
      <c r="B12" s="10"/>
      <c r="C12" s="10"/>
      <c r="D12" s="10" t="s">
        <v>99</v>
      </c>
      <c r="E12" s="10"/>
      <c r="F12" s="200">
        <f>+'nota7 Efectivo'!C37</f>
        <v>0</v>
      </c>
      <c r="G12" s="199"/>
      <c r="H12" s="200"/>
      <c r="K12" s="85"/>
    </row>
    <row r="13" spans="1:11">
      <c r="A13" s="205" t="s">
        <v>87</v>
      </c>
      <c r="B13" s="10"/>
      <c r="C13" s="10"/>
      <c r="D13" s="10" t="s">
        <v>36</v>
      </c>
      <c r="E13" s="10"/>
      <c r="F13" s="198"/>
      <c r="G13" s="199"/>
      <c r="H13" s="200"/>
      <c r="K13" s="85"/>
    </row>
    <row r="14" spans="1:11">
      <c r="A14" s="205"/>
      <c r="B14" s="10"/>
      <c r="C14" s="190" t="s">
        <v>46</v>
      </c>
      <c r="D14" s="10"/>
      <c r="E14" s="10"/>
      <c r="F14" s="202">
        <f>SUM(F10:F13)</f>
        <v>0</v>
      </c>
      <c r="G14" s="199"/>
      <c r="H14" s="202">
        <f>SUM(H10:H13)</f>
        <v>0</v>
      </c>
      <c r="K14" s="85"/>
    </row>
    <row r="15" spans="1:11">
      <c r="A15" s="205"/>
      <c r="B15" s="10"/>
      <c r="C15" s="10"/>
      <c r="D15" s="10" t="s">
        <v>16</v>
      </c>
      <c r="E15" s="10"/>
      <c r="F15" s="194"/>
      <c r="G15" s="194"/>
      <c r="H15" s="194"/>
    </row>
    <row r="16" spans="1:11">
      <c r="A16" s="205"/>
      <c r="B16" s="10"/>
      <c r="C16" s="190" t="s">
        <v>557</v>
      </c>
      <c r="D16" s="10"/>
      <c r="E16" s="10"/>
      <c r="F16" s="195"/>
      <c r="G16" s="195"/>
      <c r="H16" s="195"/>
      <c r="K16" s="85"/>
    </row>
    <row r="17" spans="1:14">
      <c r="A17" s="205" t="s">
        <v>88</v>
      </c>
      <c r="B17" s="10"/>
      <c r="C17" s="10"/>
      <c r="D17" s="10" t="s">
        <v>37</v>
      </c>
      <c r="E17" s="10"/>
      <c r="F17" s="194">
        <f>+'nota13 Benef.Emplxp Corto Plazo'!B12</f>
        <v>0</v>
      </c>
      <c r="G17" s="194"/>
      <c r="H17" s="194"/>
      <c r="K17" s="85"/>
    </row>
    <row r="18" spans="1:14">
      <c r="A18" s="205" t="s">
        <v>89</v>
      </c>
      <c r="B18" s="10"/>
      <c r="C18" s="10"/>
      <c r="D18" s="10" t="s">
        <v>38</v>
      </c>
      <c r="E18" s="10"/>
      <c r="F18" s="194"/>
      <c r="G18" s="195"/>
      <c r="H18" s="194"/>
      <c r="K18" s="85"/>
    </row>
    <row r="19" spans="1:14">
      <c r="A19" s="205" t="s">
        <v>90</v>
      </c>
      <c r="B19" s="10"/>
      <c r="C19" s="10"/>
      <c r="D19" s="10" t="s">
        <v>103</v>
      </c>
      <c r="E19" s="10"/>
      <c r="F19" s="194"/>
      <c r="G19" s="195"/>
      <c r="H19" s="194"/>
      <c r="K19" s="85"/>
      <c r="L19" s="7"/>
      <c r="N19" s="110"/>
    </row>
    <row r="20" spans="1:14">
      <c r="A20" s="205" t="s">
        <v>91</v>
      </c>
      <c r="B20" s="10"/>
      <c r="C20" s="10"/>
      <c r="D20" s="10" t="s">
        <v>39</v>
      </c>
      <c r="E20" s="10"/>
      <c r="F20" s="200"/>
      <c r="G20" s="195"/>
      <c r="H20" s="194"/>
      <c r="K20" s="85"/>
    </row>
    <row r="21" spans="1:14">
      <c r="A21" s="205" t="s">
        <v>92</v>
      </c>
      <c r="B21" s="10"/>
      <c r="C21" s="10"/>
      <c r="D21" s="10" t="s">
        <v>40</v>
      </c>
      <c r="E21" s="10"/>
      <c r="F21" s="194"/>
      <c r="G21" s="195"/>
      <c r="H21" s="194"/>
      <c r="K21" s="85"/>
    </row>
    <row r="22" spans="1:14">
      <c r="A22" s="205" t="s">
        <v>93</v>
      </c>
      <c r="B22" s="10"/>
      <c r="C22" s="10"/>
      <c r="D22" s="10" t="s">
        <v>41</v>
      </c>
      <c r="E22" s="10"/>
      <c r="F22" s="200">
        <v>4155960.4</v>
      </c>
      <c r="G22" s="195"/>
      <c r="H22" s="198"/>
      <c r="J22" s="85"/>
      <c r="K22" s="85"/>
      <c r="L22" s="7"/>
      <c r="N22" s="110"/>
    </row>
    <row r="23" spans="1:14">
      <c r="A23" s="205" t="s">
        <v>94</v>
      </c>
      <c r="B23" s="10"/>
      <c r="C23" s="10"/>
      <c r="D23" s="10" t="s">
        <v>42</v>
      </c>
      <c r="E23" s="10"/>
      <c r="F23" s="198">
        <v>2409972.23</v>
      </c>
      <c r="G23" s="195"/>
      <c r="H23" s="194" t="e">
        <f>SUMIF([2]BC!B:B,[2]ERF!A22,[2]BC!G:G)</f>
        <v>#VALUE!</v>
      </c>
      <c r="K23" s="85"/>
    </row>
    <row r="24" spans="1:14">
      <c r="A24" s="205"/>
      <c r="B24" s="10"/>
      <c r="C24" s="190" t="s">
        <v>47</v>
      </c>
      <c r="D24" s="10"/>
      <c r="E24" s="10"/>
      <c r="F24" s="202">
        <f>SUM(F17:F23)</f>
        <v>6565932.6299999999</v>
      </c>
      <c r="G24" s="199"/>
      <c r="H24" s="202" t="e">
        <f>SUM(H17:H23)</f>
        <v>#VALUE!</v>
      </c>
      <c r="K24" s="85"/>
    </row>
    <row r="25" spans="1:14">
      <c r="A25" s="205"/>
      <c r="B25" s="10"/>
      <c r="C25" s="207"/>
      <c r="D25" s="10"/>
      <c r="E25" s="10"/>
      <c r="F25" s="194"/>
      <c r="G25" s="194"/>
      <c r="H25" s="194"/>
      <c r="K25" s="85"/>
    </row>
    <row r="26" spans="1:14">
      <c r="A26" s="205" t="s">
        <v>95</v>
      </c>
      <c r="B26" s="10"/>
      <c r="C26" s="10"/>
      <c r="D26" s="10" t="s">
        <v>48</v>
      </c>
      <c r="E26" s="10"/>
      <c r="F26" s="194">
        <v>0</v>
      </c>
      <c r="G26" s="195"/>
      <c r="H26" s="194">
        <v>0</v>
      </c>
      <c r="K26" s="85"/>
    </row>
    <row r="27" spans="1:14">
      <c r="A27" s="205"/>
      <c r="B27" s="10"/>
      <c r="C27" s="10"/>
      <c r="D27" s="10"/>
      <c r="E27" s="10"/>
      <c r="F27" s="194"/>
      <c r="G27" s="195"/>
      <c r="H27" s="194"/>
      <c r="K27" s="85"/>
    </row>
    <row r="28" spans="1:14">
      <c r="A28" s="205" t="s">
        <v>96</v>
      </c>
      <c r="B28" s="10"/>
      <c r="C28" s="10"/>
      <c r="D28" s="10" t="s">
        <v>43</v>
      </c>
      <c r="E28" s="10"/>
      <c r="F28" s="200">
        <v>0</v>
      </c>
      <c r="G28" s="195"/>
      <c r="H28" s="200">
        <v>0</v>
      </c>
      <c r="K28" s="85"/>
    </row>
    <row r="29" spans="1:14">
      <c r="A29" s="205"/>
      <c r="B29" s="10"/>
      <c r="C29" s="10"/>
      <c r="D29" s="10"/>
      <c r="E29" s="10"/>
      <c r="F29" s="200"/>
      <c r="G29" s="195"/>
      <c r="H29" s="200"/>
    </row>
    <row r="30" spans="1:14" ht="15.75" thickBot="1">
      <c r="A30" s="205"/>
      <c r="B30" s="10"/>
      <c r="C30" s="190" t="s">
        <v>102</v>
      </c>
      <c r="D30" s="10"/>
      <c r="E30" s="10"/>
      <c r="F30" s="203">
        <f>+F14-F24+F26+F28</f>
        <v>-6565932.6299999999</v>
      </c>
      <c r="G30" s="199"/>
      <c r="H30" s="203" t="e">
        <f>+H14-H24+H26+H28</f>
        <v>#VALUE!</v>
      </c>
      <c r="K30" s="85"/>
    </row>
    <row r="31" spans="1:14" ht="15.75" thickTop="1">
      <c r="A31" s="205"/>
      <c r="B31" s="10"/>
      <c r="C31" s="190"/>
      <c r="D31" s="10"/>
      <c r="E31" s="10"/>
      <c r="F31" s="194"/>
      <c r="G31" s="194"/>
      <c r="H31" s="194"/>
    </row>
    <row r="32" spans="1:14">
      <c r="A32" s="205"/>
      <c r="B32" s="10"/>
      <c r="C32" s="207" t="s">
        <v>44</v>
      </c>
      <c r="D32" s="10"/>
      <c r="E32" s="10"/>
      <c r="F32" s="194"/>
      <c r="G32" s="194"/>
      <c r="H32" s="194"/>
      <c r="K32" s="85"/>
    </row>
    <row r="33" spans="1:11">
      <c r="A33" s="205" t="s">
        <v>97</v>
      </c>
      <c r="B33" s="10"/>
      <c r="C33" s="190"/>
      <c r="D33" s="10" t="s">
        <v>49</v>
      </c>
      <c r="E33" s="10"/>
      <c r="F33" s="194">
        <v>0</v>
      </c>
      <c r="G33" s="195"/>
      <c r="H33" s="194">
        <v>0</v>
      </c>
      <c r="K33" s="85"/>
    </row>
    <row r="34" spans="1:11">
      <c r="A34" s="205" t="s">
        <v>98</v>
      </c>
      <c r="B34" s="10"/>
      <c r="C34" s="10"/>
      <c r="D34" s="10" t="s">
        <v>45</v>
      </c>
      <c r="E34" s="10"/>
      <c r="F34" s="198">
        <v>0</v>
      </c>
      <c r="G34" s="195"/>
      <c r="H34" s="198">
        <v>0</v>
      </c>
      <c r="K34" s="85"/>
    </row>
    <row r="35" spans="1:11" ht="15.75" thickBot="1">
      <c r="A35" s="205"/>
      <c r="B35" s="10"/>
      <c r="C35" s="190"/>
      <c r="D35" s="10"/>
      <c r="E35" s="10"/>
      <c r="F35" s="203">
        <f>SUM(F33:F34)</f>
        <v>0</v>
      </c>
      <c r="G35" s="204"/>
      <c r="H35" s="203">
        <f>SUM(H33:H34)</f>
        <v>0</v>
      </c>
      <c r="K35" s="85"/>
    </row>
    <row r="36" spans="1:11" ht="15.75" thickTop="1">
      <c r="A36" s="205"/>
      <c r="B36" s="10"/>
      <c r="C36" s="190"/>
      <c r="D36" s="10"/>
      <c r="E36" s="10"/>
      <c r="F36" s="194"/>
      <c r="G36" s="194"/>
      <c r="H36" s="194"/>
    </row>
    <row r="37" spans="1:11">
      <c r="A37" s="205"/>
      <c r="B37" s="10"/>
      <c r="C37" s="10"/>
      <c r="D37" s="10"/>
      <c r="E37" s="10"/>
      <c r="F37" s="194"/>
      <c r="G37" s="194"/>
      <c r="H37" s="194"/>
    </row>
    <row r="38" spans="1:11">
      <c r="A38" s="205"/>
      <c r="B38" s="10"/>
      <c r="C38" s="305"/>
      <c r="D38" s="305"/>
      <c r="E38" s="305"/>
      <c r="F38" s="305"/>
      <c r="G38" s="305"/>
      <c r="H38" s="305"/>
    </row>
    <row r="39" spans="1:11">
      <c r="A39" s="205"/>
      <c r="B39" s="10"/>
      <c r="C39" s="10"/>
      <c r="D39" s="190"/>
      <c r="E39" s="190"/>
      <c r="F39" s="10"/>
      <c r="G39" s="10"/>
      <c r="H39" s="10"/>
    </row>
    <row r="40" spans="1:11">
      <c r="A40" s="205"/>
      <c r="B40" s="10"/>
      <c r="C40" s="10"/>
      <c r="D40" s="10"/>
      <c r="E40" s="10"/>
      <c r="F40" s="10"/>
      <c r="G40" s="10"/>
      <c r="H40" s="10"/>
    </row>
    <row r="41" spans="1:11">
      <c r="A41" s="205"/>
      <c r="B41" s="10"/>
      <c r="C41" s="10"/>
      <c r="D41" s="10"/>
      <c r="E41" s="10"/>
      <c r="F41" s="194"/>
      <c r="G41" s="194"/>
      <c r="H41" s="194"/>
    </row>
  </sheetData>
  <mergeCells count="7">
    <mergeCell ref="C2:H2"/>
    <mergeCell ref="C4:H4"/>
    <mergeCell ref="C5:H5"/>
    <mergeCell ref="C6:H6"/>
    <mergeCell ref="C38:H38"/>
    <mergeCell ref="C3:G3"/>
    <mergeCell ref="B7:F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07" t="str">
        <f>+[2]ESF!C2</f>
        <v>Entidad Modelo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5" ht="15.75">
      <c r="B3" s="307" t="s">
        <v>394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</row>
    <row r="4" spans="1:15" ht="15.75">
      <c r="B4" s="307" t="s">
        <v>395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5" ht="15.75">
      <c r="B5" s="307" t="s">
        <v>0</v>
      </c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</row>
    <row r="6" spans="1:15">
      <c r="C6" s="80"/>
      <c r="D6" s="80"/>
      <c r="H6" s="121"/>
      <c r="L6" s="80"/>
    </row>
    <row r="7" spans="1:15" ht="45">
      <c r="E7" s="122" t="s">
        <v>396</v>
      </c>
      <c r="F7" s="123"/>
      <c r="G7" s="122" t="s">
        <v>397</v>
      </c>
      <c r="H7" s="124"/>
      <c r="I7" s="122" t="s">
        <v>398</v>
      </c>
      <c r="J7" s="123"/>
      <c r="K7" s="122" t="s">
        <v>399</v>
      </c>
      <c r="L7" s="123"/>
      <c r="M7" s="122" t="s">
        <v>400</v>
      </c>
    </row>
    <row r="8" spans="1:15">
      <c r="C8" s="1" t="s">
        <v>401</v>
      </c>
      <c r="E8" s="87">
        <v>0</v>
      </c>
      <c r="F8" s="88"/>
      <c r="G8" s="87">
        <v>0</v>
      </c>
      <c r="H8" s="85"/>
      <c r="I8" s="87">
        <v>0</v>
      </c>
      <c r="J8" s="88"/>
      <c r="K8" s="85"/>
      <c r="L8" s="85"/>
      <c r="M8" s="85">
        <f>SUM(E8,G8,I8,K8)</f>
        <v>0</v>
      </c>
      <c r="N8" s="85"/>
    </row>
    <row r="9" spans="1:15" customFormat="1">
      <c r="A9" s="2"/>
      <c r="B9" s="2"/>
      <c r="C9" s="1" t="s">
        <v>402</v>
      </c>
      <c r="D9" s="1"/>
      <c r="E9" s="87"/>
      <c r="F9" s="88"/>
      <c r="G9" s="87">
        <v>0</v>
      </c>
      <c r="H9" s="85"/>
      <c r="I9" s="87"/>
      <c r="J9" s="88"/>
      <c r="K9" s="87"/>
      <c r="L9" s="85"/>
      <c r="M9" s="87">
        <f>SUM(E9,G9,I9,K9)</f>
        <v>0</v>
      </c>
      <c r="N9" s="2"/>
      <c r="O9" s="2"/>
    </row>
    <row r="10" spans="1:15" customFormat="1">
      <c r="A10" s="2"/>
      <c r="B10" s="2"/>
      <c r="C10" s="1" t="s">
        <v>403</v>
      </c>
      <c r="D10" s="1"/>
      <c r="E10" s="87"/>
      <c r="F10" s="88"/>
      <c r="G10" s="87"/>
      <c r="H10" s="85"/>
      <c r="I10" s="87">
        <v>0</v>
      </c>
      <c r="J10" s="88"/>
      <c r="K10" s="87"/>
      <c r="L10" s="85"/>
      <c r="M10" s="87">
        <f>SUM(E10,G10,I10,K10)</f>
        <v>0</v>
      </c>
      <c r="N10" s="2"/>
      <c r="O10" s="2"/>
    </row>
    <row r="11" spans="1:15">
      <c r="C11" s="1" t="s">
        <v>404</v>
      </c>
      <c r="E11" s="87"/>
      <c r="F11" s="88"/>
      <c r="G11" s="87"/>
      <c r="H11" s="85"/>
      <c r="I11" s="87"/>
      <c r="J11" s="88"/>
      <c r="K11" s="85"/>
      <c r="L11" s="85"/>
      <c r="M11" s="85">
        <f>SUM(E11,G11,I11,K11)</f>
        <v>0</v>
      </c>
      <c r="O11" s="85"/>
    </row>
    <row r="12" spans="1:15">
      <c r="C12" s="1" t="s">
        <v>405</v>
      </c>
      <c r="E12" s="94"/>
      <c r="F12" s="88"/>
      <c r="G12" s="94"/>
      <c r="H12" s="85"/>
      <c r="I12" s="94"/>
      <c r="J12" s="88"/>
      <c r="K12" s="101"/>
      <c r="L12" s="85"/>
      <c r="M12" s="101">
        <f>SUM(E12,G12,I12,K12)</f>
        <v>0</v>
      </c>
      <c r="O12" s="85"/>
    </row>
    <row r="13" spans="1:15">
      <c r="C13" s="1" t="s">
        <v>406</v>
      </c>
      <c r="E13" s="90">
        <f>SUM(E8:E12)</f>
        <v>0</v>
      </c>
      <c r="F13" s="88"/>
      <c r="G13" s="90">
        <f>SUM(G8:G12)</f>
        <v>0</v>
      </c>
      <c r="H13" s="85"/>
      <c r="I13" s="90">
        <f>SUM(I8:I12)</f>
        <v>0</v>
      </c>
      <c r="J13" s="88"/>
      <c r="K13" s="92">
        <f>SUM(K8:K12)</f>
        <v>0</v>
      </c>
      <c r="L13" s="85"/>
      <c r="M13" s="92">
        <f>SUM(M8:M12)</f>
        <v>0</v>
      </c>
    </row>
    <row r="14" spans="1:15">
      <c r="C14" s="1" t="s">
        <v>16</v>
      </c>
      <c r="E14" s="114"/>
      <c r="F14" s="114"/>
      <c r="G14" s="114"/>
      <c r="H14" s="92"/>
      <c r="I14" s="114"/>
      <c r="J14" s="114"/>
      <c r="K14" s="92"/>
      <c r="L14" s="92"/>
      <c r="M14" s="92"/>
    </row>
    <row r="15" spans="1:15" customFormat="1">
      <c r="A15" s="2"/>
      <c r="B15" s="2"/>
      <c r="C15" s="112" t="s">
        <v>402</v>
      </c>
      <c r="D15" s="1"/>
      <c r="E15" s="87"/>
      <c r="F15" s="88"/>
      <c r="G15" s="87">
        <v>0</v>
      </c>
      <c r="H15" s="85"/>
      <c r="I15" s="87"/>
      <c r="J15" s="88"/>
      <c r="K15" s="87"/>
      <c r="L15" s="85"/>
      <c r="M15" s="87">
        <f>SUM(E15,G15,I15,K15)</f>
        <v>0</v>
      </c>
      <c r="N15" s="2"/>
      <c r="O15" s="2"/>
    </row>
    <row r="16" spans="1:15" customFormat="1" ht="30">
      <c r="A16" s="2"/>
      <c r="B16" s="2"/>
      <c r="C16" s="112" t="s">
        <v>403</v>
      </c>
      <c r="D16" s="1"/>
      <c r="E16" s="87"/>
      <c r="F16" s="88"/>
      <c r="G16" s="87"/>
      <c r="H16" s="85"/>
      <c r="I16" s="87">
        <v>0</v>
      </c>
      <c r="J16" s="88"/>
      <c r="K16" s="87"/>
      <c r="L16" s="85"/>
      <c r="M16" s="87">
        <f>SUM(E16,G16,I16,K16)</f>
        <v>0</v>
      </c>
      <c r="N16" s="2"/>
      <c r="O16" s="2"/>
    </row>
    <row r="17" spans="1:15" customFormat="1" ht="30">
      <c r="A17" s="2"/>
      <c r="B17" s="2"/>
      <c r="C17" s="113" t="s">
        <v>407</v>
      </c>
      <c r="D17" s="1"/>
      <c r="E17" s="87"/>
      <c r="F17" s="88"/>
      <c r="G17" s="87"/>
      <c r="H17" s="85"/>
      <c r="I17" s="87">
        <v>0</v>
      </c>
      <c r="J17" s="88"/>
      <c r="K17" s="87">
        <v>0</v>
      </c>
      <c r="L17" s="85"/>
      <c r="M17" s="87">
        <f>SUM(E17,G17,I17,K17)</f>
        <v>0</v>
      </c>
      <c r="N17" s="2"/>
      <c r="O17" s="2"/>
    </row>
    <row r="18" spans="1:15">
      <c r="C18" s="112" t="s">
        <v>404</v>
      </c>
      <c r="E18" s="87"/>
      <c r="F18" s="88"/>
      <c r="G18" s="87"/>
      <c r="H18" s="85"/>
      <c r="I18" s="87"/>
      <c r="J18" s="88"/>
      <c r="K18" s="85"/>
      <c r="L18" s="85"/>
      <c r="M18" s="85">
        <f>SUM(E18,G18,I18,K18)</f>
        <v>0</v>
      </c>
    </row>
    <row r="19" spans="1:15">
      <c r="C19" s="112" t="s">
        <v>405</v>
      </c>
      <c r="E19" s="94"/>
      <c r="F19" s="88"/>
      <c r="G19" s="94"/>
      <c r="H19" s="85"/>
      <c r="I19" s="94"/>
      <c r="J19" s="88"/>
      <c r="K19" s="101"/>
      <c r="L19" s="85"/>
      <c r="M19" s="101">
        <f>SUM(E19,G19,I19,K19)</f>
        <v>0</v>
      </c>
    </row>
    <row r="20" spans="1:15" ht="15.75" thickBot="1">
      <c r="B20" s="6"/>
      <c r="C20" s="125" t="s">
        <v>408</v>
      </c>
      <c r="E20" s="98">
        <f>SUM(E19,E13)</f>
        <v>0</v>
      </c>
      <c r="F20" s="126"/>
      <c r="G20" s="98">
        <f>SUM(G19,G13)</f>
        <v>0</v>
      </c>
      <c r="H20" s="89"/>
      <c r="I20" s="98">
        <f>SUM(I19,I13)</f>
        <v>0</v>
      </c>
      <c r="J20" s="126"/>
      <c r="K20" s="98">
        <f>SUM(K13:K19)</f>
        <v>0</v>
      </c>
      <c r="L20" s="85"/>
      <c r="M20" s="98">
        <f>SUM(M13:M19)</f>
        <v>0</v>
      </c>
    </row>
    <row r="21" spans="1:15" ht="15.75" thickTop="1">
      <c r="B21" s="6"/>
      <c r="E21" s="89"/>
      <c r="F21" s="89"/>
      <c r="G21" s="89"/>
      <c r="H21" s="89"/>
      <c r="I21" s="89"/>
      <c r="J21" s="89"/>
      <c r="K21" s="85"/>
      <c r="L21" s="85"/>
      <c r="M21" s="85"/>
    </row>
    <row r="22" spans="1:15">
      <c r="K22" s="85"/>
    </row>
    <row r="23" spans="1:15">
      <c r="C23" s="1" t="str">
        <f>+[2]ESF!C65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27"/>
      <c r="K24" s="85"/>
      <c r="L24" s="6"/>
    </row>
    <row r="25" spans="1:15">
      <c r="K25" s="85"/>
    </row>
    <row r="26" spans="1:15">
      <c r="K26" s="85"/>
    </row>
    <row r="27" spans="1:15">
      <c r="K27" s="85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07" t="str">
        <f>+[2]ESF!C2</f>
        <v>Entidad Modelo</v>
      </c>
      <c r="D2" s="307"/>
      <c r="E2" s="307"/>
      <c r="F2" s="307"/>
      <c r="G2" s="307"/>
      <c r="H2" s="307"/>
    </row>
    <row r="3" spans="2:13" ht="15.75">
      <c r="C3" s="307" t="s">
        <v>347</v>
      </c>
      <c r="D3" s="307"/>
      <c r="E3" s="307"/>
      <c r="F3" s="307"/>
      <c r="G3" s="307"/>
      <c r="H3" s="307"/>
    </row>
    <row r="4" spans="2:13" ht="15.75">
      <c r="C4" s="307" t="str">
        <f>+[2]ERF!C4</f>
        <v>Del ejercicio terminado al 31 de diciembre del 2017 y 2016</v>
      </c>
      <c r="D4" s="307"/>
      <c r="E4" s="307"/>
      <c r="F4" s="307"/>
      <c r="G4" s="307"/>
      <c r="H4" s="307"/>
    </row>
    <row r="5" spans="2:13" ht="15.75">
      <c r="C5" s="307" t="s">
        <v>0</v>
      </c>
      <c r="D5" s="307"/>
      <c r="E5" s="307"/>
      <c r="F5" s="307"/>
      <c r="G5" s="307"/>
      <c r="H5" s="307"/>
    </row>
    <row r="6" spans="2:13">
      <c r="D6" s="80"/>
      <c r="E6" s="80"/>
      <c r="F6" s="85"/>
    </row>
    <row r="7" spans="2:13">
      <c r="F7" s="109">
        <f>+[2]BC!E11</f>
        <v>2017</v>
      </c>
      <c r="G7" s="81"/>
      <c r="H7" s="109">
        <f>+[2]BC!G11</f>
        <v>2016</v>
      </c>
    </row>
    <row r="8" spans="2:13">
      <c r="C8" s="6" t="s">
        <v>348</v>
      </c>
      <c r="D8" s="82"/>
      <c r="E8" s="82"/>
      <c r="F8" s="83"/>
      <c r="G8" s="84"/>
      <c r="H8" s="84"/>
      <c r="K8" s="85"/>
    </row>
    <row r="9" spans="2:13" customFormat="1">
      <c r="B9" s="2"/>
      <c r="C9" s="2"/>
      <c r="D9" s="112" t="s">
        <v>349</v>
      </c>
      <c r="E9" s="1"/>
      <c r="F9" s="87">
        <v>0</v>
      </c>
      <c r="G9" s="88"/>
      <c r="H9" s="87">
        <v>0</v>
      </c>
      <c r="I9" s="2"/>
      <c r="J9" s="2"/>
      <c r="K9" s="89"/>
      <c r="L9" s="2"/>
      <c r="M9" s="2"/>
    </row>
    <row r="10" spans="2:13" customFormat="1">
      <c r="B10" s="2"/>
      <c r="C10" s="2"/>
      <c r="D10" s="112" t="s">
        <v>350</v>
      </c>
      <c r="E10" s="1"/>
      <c r="F10" s="87">
        <v>0</v>
      </c>
      <c r="G10" s="88"/>
      <c r="H10" s="87">
        <v>0</v>
      </c>
      <c r="I10" s="2"/>
      <c r="J10" s="2"/>
      <c r="K10" s="89"/>
      <c r="L10" s="2"/>
      <c r="M10" s="2"/>
    </row>
    <row r="11" spans="2:13" customFormat="1">
      <c r="B11" s="2"/>
      <c r="C11" s="2"/>
      <c r="D11" s="112" t="s">
        <v>351</v>
      </c>
      <c r="E11" s="1"/>
      <c r="F11" s="87">
        <v>0</v>
      </c>
      <c r="G11" s="88"/>
      <c r="H11" s="87">
        <v>0</v>
      </c>
      <c r="I11" s="2"/>
      <c r="J11" s="2"/>
      <c r="K11" s="89"/>
      <c r="L11" s="2"/>
      <c r="M11" s="2"/>
    </row>
    <row r="12" spans="2:13">
      <c r="D12" s="112" t="s">
        <v>352</v>
      </c>
      <c r="F12" s="85"/>
      <c r="G12" s="86"/>
      <c r="H12" s="85"/>
      <c r="K12" s="85"/>
    </row>
    <row r="13" spans="2:13" customFormat="1">
      <c r="B13" s="2"/>
      <c r="C13" s="2"/>
      <c r="D13" s="112" t="s">
        <v>353</v>
      </c>
      <c r="E13" s="1"/>
      <c r="F13" s="87">
        <v>0</v>
      </c>
      <c r="G13" s="88"/>
      <c r="H13" s="87">
        <v>0</v>
      </c>
      <c r="I13" s="2"/>
      <c r="J13" s="2"/>
      <c r="K13" s="89"/>
      <c r="L13" s="2"/>
      <c r="M13" s="2"/>
    </row>
    <row r="14" spans="2:13" customFormat="1">
      <c r="B14" s="2"/>
      <c r="C14" s="2"/>
      <c r="D14" s="112" t="s">
        <v>354</v>
      </c>
      <c r="E14" s="1"/>
      <c r="F14" s="87">
        <v>0</v>
      </c>
      <c r="G14" s="88"/>
      <c r="H14" s="87">
        <v>0</v>
      </c>
      <c r="I14" s="2"/>
      <c r="J14" s="2"/>
      <c r="K14" s="89"/>
      <c r="L14" s="2"/>
      <c r="M14" s="2"/>
    </row>
    <row r="15" spans="2:13" customFormat="1">
      <c r="B15" s="2"/>
      <c r="C15" s="2"/>
      <c r="D15" s="112" t="s">
        <v>355</v>
      </c>
      <c r="E15" s="1"/>
      <c r="F15" s="87">
        <v>0</v>
      </c>
      <c r="G15" s="88"/>
      <c r="H15" s="87">
        <v>0</v>
      </c>
      <c r="I15" s="2"/>
      <c r="J15" s="2"/>
      <c r="K15" s="89"/>
      <c r="L15" s="2"/>
      <c r="M15" s="2"/>
    </row>
    <row r="16" spans="2:13" customFormat="1">
      <c r="B16" s="2"/>
      <c r="C16" s="2"/>
      <c r="D16" s="112" t="s">
        <v>356</v>
      </c>
      <c r="E16" s="1"/>
      <c r="F16" s="90">
        <v>0</v>
      </c>
      <c r="G16" s="91"/>
      <c r="H16" s="90">
        <v>0</v>
      </c>
      <c r="I16" s="2"/>
      <c r="J16" s="2"/>
      <c r="K16" s="89"/>
      <c r="L16" s="2"/>
      <c r="M16" s="2"/>
    </row>
    <row r="17" spans="2:13" customFormat="1">
      <c r="B17" s="2"/>
      <c r="C17" s="100"/>
      <c r="D17" s="113"/>
      <c r="E17" s="2"/>
      <c r="F17" s="89"/>
      <c r="G17" s="114"/>
      <c r="H17" s="89"/>
      <c r="I17" s="2"/>
      <c r="J17" s="2"/>
      <c r="K17" s="89"/>
      <c r="L17" s="2"/>
      <c r="M17" s="2"/>
    </row>
    <row r="18" spans="2:13" customFormat="1" ht="30">
      <c r="B18" s="2"/>
      <c r="C18" s="2"/>
      <c r="D18" s="112" t="s">
        <v>357</v>
      </c>
      <c r="E18" s="1"/>
      <c r="F18" s="87">
        <v>0</v>
      </c>
      <c r="G18" s="88"/>
      <c r="H18" s="90">
        <v>0</v>
      </c>
      <c r="I18" s="2"/>
      <c r="J18" s="2"/>
      <c r="K18" s="89"/>
      <c r="L18" s="2"/>
      <c r="M18" s="2"/>
    </row>
    <row r="19" spans="2:13">
      <c r="D19" s="112" t="s">
        <v>358</v>
      </c>
      <c r="F19" s="85"/>
      <c r="G19" s="86"/>
      <c r="H19" s="92"/>
      <c r="K19" s="85"/>
    </row>
    <row r="20" spans="2:13" customFormat="1">
      <c r="B20" s="2"/>
      <c r="C20" s="2"/>
      <c r="D20" s="112" t="s">
        <v>359</v>
      </c>
      <c r="E20" s="1"/>
      <c r="F20" s="87"/>
      <c r="G20" s="88"/>
      <c r="H20" s="90"/>
      <c r="I20" s="2"/>
      <c r="J20" s="2"/>
      <c r="K20" s="89"/>
      <c r="L20" s="2"/>
      <c r="M20" s="2"/>
    </row>
    <row r="21" spans="2:13" customFormat="1">
      <c r="B21" s="2"/>
      <c r="C21" s="2"/>
      <c r="D21" s="112" t="s">
        <v>360</v>
      </c>
      <c r="E21" s="1"/>
      <c r="F21" s="87">
        <v>0</v>
      </c>
      <c r="G21" s="88"/>
      <c r="H21" s="90">
        <v>0</v>
      </c>
      <c r="I21" s="2"/>
      <c r="J21" s="2"/>
      <c r="K21" s="89"/>
      <c r="L21" s="2"/>
      <c r="M21" s="2"/>
    </row>
    <row r="22" spans="2:13">
      <c r="D22" s="112" t="s">
        <v>361</v>
      </c>
      <c r="F22" s="85"/>
      <c r="G22" s="86"/>
      <c r="H22" s="92"/>
      <c r="K22" s="85"/>
    </row>
    <row r="23" spans="2:13" customFormat="1">
      <c r="B23" s="2"/>
      <c r="C23" s="2"/>
      <c r="D23" s="112" t="s">
        <v>362</v>
      </c>
      <c r="E23" s="1"/>
      <c r="F23" s="87">
        <v>0</v>
      </c>
      <c r="G23" s="88"/>
      <c r="H23" s="90"/>
      <c r="I23" s="2"/>
      <c r="J23" s="2"/>
      <c r="K23" s="89"/>
      <c r="L23" s="2"/>
      <c r="M23" s="2"/>
    </row>
    <row r="24" spans="2:13" customFormat="1">
      <c r="B24" s="2"/>
      <c r="C24" s="2"/>
      <c r="D24" s="112" t="s">
        <v>363</v>
      </c>
      <c r="E24" s="1"/>
      <c r="F24" s="87">
        <v>0</v>
      </c>
      <c r="G24" s="88"/>
      <c r="H24" s="90">
        <v>0</v>
      </c>
      <c r="I24" s="2"/>
      <c r="J24" s="2"/>
      <c r="K24" s="89"/>
      <c r="L24" s="2"/>
      <c r="M24" s="2"/>
    </row>
    <row r="25" spans="2:13">
      <c r="D25" s="112" t="s">
        <v>364</v>
      </c>
      <c r="F25" s="101"/>
      <c r="G25" s="93"/>
      <c r="H25" s="101">
        <v>0</v>
      </c>
      <c r="I25" s="115"/>
      <c r="J25" s="115"/>
      <c r="K25" s="85"/>
    </row>
    <row r="26" spans="2:13">
      <c r="C26" s="6" t="s">
        <v>365</v>
      </c>
      <c r="F26" s="95">
        <f>SUM(F9:F25)</f>
        <v>0</v>
      </c>
      <c r="G26" s="93"/>
      <c r="H26" s="95">
        <f>SUM(H9:H25)</f>
        <v>0</v>
      </c>
      <c r="K26" s="85"/>
      <c r="L26" s="85"/>
    </row>
    <row r="27" spans="2:13">
      <c r="D27" s="1" t="s">
        <v>16</v>
      </c>
      <c r="F27" s="92"/>
      <c r="G27" s="85"/>
      <c r="H27" s="92"/>
    </row>
    <row r="28" spans="2:13">
      <c r="C28" s="6" t="s">
        <v>366</v>
      </c>
      <c r="D28" s="82"/>
      <c r="E28" s="82"/>
      <c r="F28" s="116"/>
      <c r="G28" s="85"/>
      <c r="H28" s="85"/>
      <c r="K28" s="85"/>
    </row>
    <row r="29" spans="2:13" customFormat="1">
      <c r="B29" s="2"/>
      <c r="C29" s="2"/>
      <c r="D29" s="112" t="s">
        <v>367</v>
      </c>
      <c r="E29" s="1"/>
      <c r="F29" s="87">
        <v>0</v>
      </c>
      <c r="G29" s="88"/>
      <c r="H29" s="87">
        <v>0</v>
      </c>
      <c r="I29" s="2"/>
      <c r="J29" s="2"/>
      <c r="K29" s="89"/>
      <c r="L29" s="2"/>
      <c r="M29" s="2"/>
    </row>
    <row r="30" spans="2:13" customFormat="1">
      <c r="B30" s="2"/>
      <c r="C30" s="2"/>
      <c r="D30" s="112" t="s">
        <v>368</v>
      </c>
      <c r="E30" s="1"/>
      <c r="F30" s="87">
        <v>0</v>
      </c>
      <c r="G30" s="88"/>
      <c r="H30" s="87">
        <v>0</v>
      </c>
      <c r="I30" s="2"/>
      <c r="J30" s="2"/>
      <c r="K30" s="89"/>
      <c r="L30" s="2"/>
      <c r="M30" s="2"/>
    </row>
    <row r="31" spans="2:13" customFormat="1" ht="30">
      <c r="B31" s="2"/>
      <c r="C31" s="2"/>
      <c r="D31" s="112" t="s">
        <v>369</v>
      </c>
      <c r="E31" s="1"/>
      <c r="F31" s="87">
        <v>0</v>
      </c>
      <c r="G31" s="88"/>
      <c r="H31" s="87">
        <v>0</v>
      </c>
      <c r="I31" s="2"/>
      <c r="J31" s="2"/>
      <c r="K31" s="89"/>
      <c r="L31" s="2"/>
      <c r="M31" s="2"/>
    </row>
    <row r="32" spans="2:13" customFormat="1" ht="30">
      <c r="B32" s="2"/>
      <c r="C32" s="2"/>
      <c r="D32" s="112" t="s">
        <v>370</v>
      </c>
      <c r="E32" s="1"/>
      <c r="F32" s="87">
        <v>0</v>
      </c>
      <c r="G32" s="88"/>
      <c r="H32" s="87">
        <v>0</v>
      </c>
      <c r="I32" s="2"/>
      <c r="J32" s="2"/>
      <c r="K32" s="89"/>
      <c r="L32" s="2"/>
      <c r="M32" s="2"/>
    </row>
    <row r="33" spans="2:13" customFormat="1" ht="30">
      <c r="B33" s="2"/>
      <c r="C33" s="2"/>
      <c r="D33" s="112" t="s">
        <v>371</v>
      </c>
      <c r="E33" s="1"/>
      <c r="F33" s="87">
        <v>0</v>
      </c>
      <c r="G33" s="88"/>
      <c r="H33" s="87">
        <v>0</v>
      </c>
      <c r="I33" s="2"/>
      <c r="J33" s="2"/>
      <c r="K33" s="89"/>
      <c r="L33" s="2"/>
      <c r="M33" s="2"/>
    </row>
    <row r="34" spans="2:13" customFormat="1">
      <c r="B34" s="2"/>
      <c r="C34" s="2"/>
      <c r="D34" s="112" t="s">
        <v>356</v>
      </c>
      <c r="E34" s="1"/>
      <c r="F34" s="87">
        <v>0</v>
      </c>
      <c r="G34" s="88"/>
      <c r="H34" s="87">
        <v>0</v>
      </c>
      <c r="I34" s="2"/>
      <c r="J34" s="2"/>
      <c r="K34" s="89"/>
      <c r="L34" s="2"/>
      <c r="M34" s="2"/>
    </row>
    <row r="35" spans="2:13" customFormat="1">
      <c r="B35" s="2"/>
      <c r="C35" s="100"/>
      <c r="D35" s="113"/>
      <c r="E35" s="2"/>
      <c r="F35" s="89"/>
      <c r="G35" s="114"/>
      <c r="H35" s="89"/>
      <c r="I35" s="2"/>
      <c r="J35" s="2"/>
      <c r="K35" s="89"/>
      <c r="L35" s="2"/>
      <c r="M35" s="2"/>
    </row>
    <row r="36" spans="2:13">
      <c r="D36" s="112" t="s">
        <v>372</v>
      </c>
      <c r="F36" s="85"/>
      <c r="G36" s="86"/>
      <c r="H36" s="85"/>
      <c r="K36" s="85"/>
    </row>
    <row r="37" spans="2:13" ht="30">
      <c r="D37" s="112" t="s">
        <v>373</v>
      </c>
      <c r="F37" s="101"/>
      <c r="G37" s="86"/>
      <c r="H37" s="101"/>
      <c r="K37" s="85"/>
    </row>
    <row r="38" spans="2:13" customFormat="1" ht="30">
      <c r="B38" s="2"/>
      <c r="C38" s="2"/>
      <c r="D38" s="112" t="s">
        <v>374</v>
      </c>
      <c r="E38" s="1"/>
      <c r="F38" s="87">
        <v>0</v>
      </c>
      <c r="G38" s="88"/>
      <c r="H38" s="87">
        <v>0</v>
      </c>
      <c r="I38" s="2"/>
      <c r="J38" s="2"/>
      <c r="K38" s="89"/>
      <c r="L38" s="2"/>
      <c r="M38" s="2"/>
    </row>
    <row r="39" spans="2:13" customFormat="1" ht="30">
      <c r="B39" s="2"/>
      <c r="C39" s="2"/>
      <c r="D39" s="112" t="s">
        <v>375</v>
      </c>
      <c r="E39" s="1"/>
      <c r="F39" s="87">
        <v>0</v>
      </c>
      <c r="G39" s="88"/>
      <c r="H39" s="87">
        <v>0</v>
      </c>
      <c r="I39" s="2"/>
      <c r="J39" s="2"/>
      <c r="K39" s="89"/>
      <c r="L39" s="2"/>
      <c r="M39" s="2"/>
    </row>
    <row r="40" spans="2:13" customFormat="1" ht="30">
      <c r="B40" s="2"/>
      <c r="C40" s="2"/>
      <c r="D40" s="112" t="s">
        <v>376</v>
      </c>
      <c r="E40" s="1"/>
      <c r="F40" s="87">
        <v>0</v>
      </c>
      <c r="G40" s="88"/>
      <c r="H40" s="87">
        <v>0</v>
      </c>
      <c r="I40" s="2"/>
      <c r="J40" s="2"/>
      <c r="K40" s="89"/>
      <c r="L40" s="2"/>
      <c r="M40" s="2"/>
    </row>
    <row r="41" spans="2:13" customFormat="1">
      <c r="B41" s="2"/>
      <c r="C41" s="2"/>
      <c r="D41" s="112" t="s">
        <v>377</v>
      </c>
      <c r="E41" s="1"/>
      <c r="F41" s="87">
        <v>0</v>
      </c>
      <c r="G41" s="88"/>
      <c r="H41" s="87">
        <v>0</v>
      </c>
      <c r="I41" s="2"/>
      <c r="J41" s="2"/>
      <c r="K41" s="89"/>
      <c r="L41" s="2"/>
      <c r="M41" s="2"/>
    </row>
    <row r="42" spans="2:13" customFormat="1">
      <c r="B42" s="2"/>
      <c r="C42" s="2"/>
      <c r="D42" s="112" t="s">
        <v>364</v>
      </c>
      <c r="E42" s="1"/>
      <c r="F42" s="94">
        <v>0</v>
      </c>
      <c r="G42" s="91"/>
      <c r="H42" s="94">
        <v>0</v>
      </c>
      <c r="I42" s="97"/>
      <c r="J42" s="97"/>
      <c r="K42" s="89"/>
      <c r="L42" s="2"/>
      <c r="M42" s="2"/>
    </row>
    <row r="43" spans="2:13">
      <c r="C43" s="6" t="s">
        <v>378</v>
      </c>
      <c r="F43" s="95">
        <f>SUM(F29:F42)</f>
        <v>0</v>
      </c>
      <c r="G43" s="93"/>
      <c r="H43" s="95">
        <f>SUM(H29:H42)</f>
        <v>0</v>
      </c>
      <c r="K43" s="85"/>
      <c r="L43" s="85"/>
    </row>
    <row r="44" spans="2:13">
      <c r="C44" s="6"/>
      <c r="F44" s="92"/>
      <c r="G44" s="85"/>
      <c r="H44" s="92"/>
    </row>
    <row r="45" spans="2:13" customFormat="1">
      <c r="B45" s="2"/>
      <c r="C45" s="100" t="s">
        <v>379</v>
      </c>
      <c r="D45" s="117"/>
      <c r="E45" s="117"/>
      <c r="F45" s="116"/>
      <c r="G45" s="85"/>
      <c r="H45" s="85"/>
      <c r="I45" s="1"/>
      <c r="J45" s="1"/>
      <c r="K45" s="85"/>
      <c r="L45" s="2"/>
      <c r="M45" s="2"/>
    </row>
    <row r="46" spans="2:13" customFormat="1">
      <c r="B46" s="2"/>
      <c r="C46" s="2"/>
      <c r="D46" s="112" t="s">
        <v>380</v>
      </c>
      <c r="E46" s="1"/>
      <c r="F46" s="87">
        <v>0</v>
      </c>
      <c r="G46" s="88"/>
      <c r="H46" s="87">
        <v>0</v>
      </c>
      <c r="I46" s="2"/>
      <c r="J46" s="2"/>
      <c r="K46" s="89"/>
      <c r="L46" s="2"/>
      <c r="M46" s="2"/>
    </row>
    <row r="47" spans="2:13" customFormat="1">
      <c r="B47" s="2"/>
      <c r="C47" s="2"/>
      <c r="D47" s="112" t="s">
        <v>381</v>
      </c>
      <c r="E47" s="1"/>
      <c r="F47" s="87">
        <v>0</v>
      </c>
      <c r="G47" s="88"/>
      <c r="H47" s="87">
        <v>0</v>
      </c>
      <c r="I47" s="2"/>
      <c r="J47" s="2"/>
      <c r="K47" s="89"/>
      <c r="L47" s="2"/>
      <c r="M47" s="2"/>
    </row>
    <row r="48" spans="2:13" customFormat="1">
      <c r="B48" s="2"/>
      <c r="C48" s="2"/>
      <c r="D48" s="112" t="s">
        <v>382</v>
      </c>
      <c r="E48" s="1"/>
      <c r="F48" s="87">
        <v>0</v>
      </c>
      <c r="G48" s="88"/>
      <c r="H48" s="87">
        <v>0</v>
      </c>
      <c r="I48" s="2"/>
      <c r="J48" s="2"/>
      <c r="K48" s="89"/>
      <c r="L48" s="2"/>
      <c r="M48" s="2"/>
    </row>
    <row r="49" spans="2:13" customFormat="1" ht="30">
      <c r="B49" s="2"/>
      <c r="C49" s="2"/>
      <c r="D49" s="112" t="s">
        <v>383</v>
      </c>
      <c r="E49" s="1"/>
      <c r="F49" s="87">
        <v>0</v>
      </c>
      <c r="G49" s="88"/>
      <c r="H49" s="87">
        <v>0</v>
      </c>
      <c r="I49" s="2"/>
      <c r="J49" s="2"/>
      <c r="K49" s="89"/>
      <c r="L49" s="2"/>
      <c r="M49" s="2"/>
    </row>
    <row r="50" spans="2:13" customFormat="1">
      <c r="B50" s="2"/>
      <c r="C50" s="2"/>
      <c r="D50" s="112" t="s">
        <v>356</v>
      </c>
      <c r="E50" s="1"/>
      <c r="F50" s="87">
        <v>0</v>
      </c>
      <c r="G50" s="88"/>
      <c r="H50" s="87">
        <v>0</v>
      </c>
      <c r="I50" s="2"/>
      <c r="J50" s="2"/>
      <c r="K50" s="89"/>
      <c r="L50" s="2"/>
      <c r="M50" s="2"/>
    </row>
    <row r="51" spans="2:13" customFormat="1">
      <c r="B51" s="2"/>
      <c r="C51" s="100"/>
      <c r="D51" s="113"/>
      <c r="E51" s="2"/>
      <c r="F51" s="89"/>
      <c r="G51" s="114"/>
      <c r="H51" s="89"/>
      <c r="I51" s="2"/>
      <c r="J51" s="2"/>
      <c r="K51" s="89"/>
      <c r="L51" s="2"/>
      <c r="M51" s="2"/>
    </row>
    <row r="52" spans="2:13" customFormat="1" ht="30">
      <c r="B52" s="2"/>
      <c r="C52" s="2"/>
      <c r="D52" s="112" t="s">
        <v>384</v>
      </c>
      <c r="E52" s="1"/>
      <c r="F52" s="87">
        <v>0</v>
      </c>
      <c r="G52" s="88"/>
      <c r="H52" s="87">
        <v>0</v>
      </c>
      <c r="I52" s="2"/>
      <c r="J52" s="2"/>
      <c r="K52" s="89"/>
      <c r="L52" s="2"/>
      <c r="M52" s="2"/>
    </row>
    <row r="53" spans="2:13" customFormat="1" ht="30">
      <c r="B53" s="2"/>
      <c r="C53" s="2"/>
      <c r="D53" s="112" t="s">
        <v>385</v>
      </c>
      <c r="E53" s="1"/>
      <c r="F53" s="87">
        <v>0</v>
      </c>
      <c r="G53" s="88"/>
      <c r="H53" s="87">
        <v>0</v>
      </c>
      <c r="I53" s="2"/>
      <c r="J53" s="2"/>
      <c r="K53" s="89"/>
      <c r="L53" s="2"/>
      <c r="M53" s="2"/>
    </row>
    <row r="54" spans="2:13" customFormat="1">
      <c r="B54" s="2"/>
      <c r="C54" s="2"/>
      <c r="D54" s="112" t="s">
        <v>386</v>
      </c>
      <c r="E54" s="1"/>
      <c r="F54" s="87">
        <v>0</v>
      </c>
      <c r="G54" s="88"/>
      <c r="H54" s="87">
        <v>0</v>
      </c>
      <c r="I54" s="2"/>
      <c r="J54" s="2"/>
      <c r="K54" s="89"/>
      <c r="L54" s="2"/>
      <c r="M54" s="2"/>
    </row>
    <row r="55" spans="2:13" customFormat="1">
      <c r="B55" s="2"/>
      <c r="C55" s="2"/>
      <c r="D55" s="112" t="s">
        <v>387</v>
      </c>
      <c r="E55" s="1"/>
      <c r="F55" s="87">
        <v>0</v>
      </c>
      <c r="G55" s="88"/>
      <c r="H55" s="87">
        <v>0</v>
      </c>
      <c r="I55" s="2"/>
      <c r="J55" s="2"/>
      <c r="K55" s="89"/>
      <c r="L55" s="2"/>
      <c r="M55" s="2"/>
    </row>
    <row r="56" spans="2:13" customFormat="1" ht="30">
      <c r="B56" s="2"/>
      <c r="C56" s="2"/>
      <c r="D56" s="112" t="s">
        <v>388</v>
      </c>
      <c r="E56" s="1"/>
      <c r="F56" s="87">
        <v>0</v>
      </c>
      <c r="G56" s="88"/>
      <c r="H56" s="87">
        <v>0</v>
      </c>
      <c r="I56" s="2"/>
      <c r="J56" s="2"/>
      <c r="K56" s="89"/>
      <c r="L56" s="2"/>
      <c r="M56" s="2"/>
    </row>
    <row r="57" spans="2:13" customFormat="1">
      <c r="B57" s="2"/>
      <c r="C57" s="2"/>
      <c r="D57" s="112" t="s">
        <v>364</v>
      </c>
      <c r="E57" s="1"/>
      <c r="F57" s="94">
        <v>0</v>
      </c>
      <c r="G57" s="91"/>
      <c r="H57" s="94">
        <v>0</v>
      </c>
      <c r="I57" s="97"/>
      <c r="J57" s="97"/>
      <c r="K57" s="89"/>
      <c r="L57" s="2"/>
      <c r="M57" s="2"/>
    </row>
    <row r="58" spans="2:13" customFormat="1">
      <c r="B58" s="2"/>
      <c r="C58" s="100" t="s">
        <v>389</v>
      </c>
      <c r="D58" s="118"/>
      <c r="E58" s="2"/>
      <c r="F58" s="95">
        <f>SUM(F46:F57)</f>
        <v>0</v>
      </c>
      <c r="G58" s="91"/>
      <c r="H58" s="95">
        <f>SUM(H46:H57)</f>
        <v>0</v>
      </c>
      <c r="I58" s="2"/>
      <c r="J58" s="2"/>
      <c r="K58" s="89"/>
      <c r="L58" s="89"/>
      <c r="M58" s="2"/>
    </row>
    <row r="59" spans="2:13" customFormat="1">
      <c r="B59" s="2"/>
      <c r="C59" s="100"/>
      <c r="D59" s="118"/>
      <c r="E59" s="2"/>
      <c r="F59" s="114"/>
      <c r="G59" s="89"/>
      <c r="H59" s="114"/>
      <c r="I59" s="2"/>
      <c r="J59" s="2"/>
      <c r="K59" s="89"/>
      <c r="L59" s="2"/>
      <c r="M59" s="2"/>
    </row>
    <row r="60" spans="2:13">
      <c r="C60" s="111" t="s">
        <v>390</v>
      </c>
      <c r="F60" s="85">
        <f>+F26+F43</f>
        <v>0</v>
      </c>
      <c r="G60" s="86"/>
      <c r="H60" s="85">
        <f>SUM(H26,H43,H58)</f>
        <v>0</v>
      </c>
      <c r="K60" s="85"/>
      <c r="L60" s="85"/>
    </row>
    <row r="61" spans="2:13">
      <c r="C61" s="1" t="s">
        <v>391</v>
      </c>
      <c r="F61" s="101"/>
      <c r="G61" s="86"/>
      <c r="H61" s="101"/>
      <c r="K61" s="85"/>
    </row>
    <row r="62" spans="2:13" ht="15.75" thickBot="1">
      <c r="C62" s="6" t="s">
        <v>392</v>
      </c>
      <c r="F62" s="98">
        <f>SUM(F60:F61)</f>
        <v>0</v>
      </c>
      <c r="G62" s="99"/>
      <c r="H62" s="98">
        <f>SUM(H60:H61)</f>
        <v>0</v>
      </c>
      <c r="K62" s="85"/>
    </row>
    <row r="63" spans="2:13" ht="15.75" thickTop="1">
      <c r="C63" s="6"/>
      <c r="F63" s="84"/>
      <c r="G63" s="84"/>
      <c r="H63" s="84"/>
    </row>
    <row r="65" spans="3:15">
      <c r="C65" s="1" t="str">
        <f>+[2]ESF!C65</f>
        <v>Las notas en las páginas 7 a 20 son parte integral de estos Estados Financieros.</v>
      </c>
      <c r="H65" s="85"/>
      <c r="N65" s="1"/>
      <c r="O65" s="1"/>
    </row>
    <row r="66" spans="3:15">
      <c r="D66" s="6"/>
      <c r="E66" s="6"/>
      <c r="H66" s="85"/>
    </row>
    <row r="67" spans="3:15">
      <c r="H67" s="85"/>
    </row>
    <row r="68" spans="3:15">
      <c r="D68" s="1" t="s">
        <v>393</v>
      </c>
      <c r="F68" s="85">
        <f>+F62-[2]BC!J14</f>
        <v>-23074685.759999998</v>
      </c>
      <c r="H68" s="85">
        <f>+H62-[2]BC!M14</f>
        <v>-192226</v>
      </c>
    </row>
    <row r="69" spans="3:15">
      <c r="F69" s="85"/>
      <c r="H69" s="119"/>
    </row>
    <row r="70" spans="3:15">
      <c r="F70" s="85"/>
    </row>
    <row r="71" spans="3:15">
      <c r="F71" s="85"/>
    </row>
    <row r="85" spans="6:8">
      <c r="F85" s="120"/>
      <c r="G85" s="120"/>
      <c r="H85" s="120"/>
    </row>
    <row r="86" spans="6:8">
      <c r="F86" s="120"/>
      <c r="G86" s="120"/>
      <c r="H86" s="120"/>
    </row>
    <row r="87" spans="6:8">
      <c r="F87" s="120"/>
      <c r="G87" s="120"/>
      <c r="H87" s="120"/>
    </row>
    <row r="88" spans="6:8">
      <c r="F88" s="120"/>
      <c r="G88" s="120"/>
      <c r="H88" s="120"/>
    </row>
    <row r="89" spans="6:8">
      <c r="F89" s="120"/>
      <c r="G89" s="120"/>
      <c r="H89" s="120"/>
    </row>
    <row r="90" spans="6:8">
      <c r="F90" s="120"/>
      <c r="G90" s="120"/>
      <c r="H90" s="120"/>
    </row>
    <row r="91" spans="6:8">
      <c r="F91" s="120"/>
      <c r="G91" s="120"/>
      <c r="H91" s="120"/>
    </row>
    <row r="92" spans="6:8">
      <c r="F92" s="120"/>
      <c r="G92" s="120"/>
      <c r="H92" s="120"/>
    </row>
    <row r="93" spans="6:8">
      <c r="F93" s="120"/>
      <c r="G93" s="120"/>
      <c r="H93" s="120"/>
    </row>
    <row r="94" spans="6:8">
      <c r="F94" s="120"/>
      <c r="G94" s="120"/>
      <c r="H94" s="120"/>
    </row>
    <row r="95" spans="6:8">
      <c r="F95" s="120"/>
      <c r="G95" s="120"/>
      <c r="H95" s="120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bestFit="1" customWidth="1"/>
    <col min="10" max="10" width="14.85546875" bestFit="1" customWidth="1"/>
    <col min="11" max="11" width="16.28515625" customWidth="1"/>
  </cols>
  <sheetData>
    <row r="1" spans="1:8">
      <c r="A1" s="241"/>
      <c r="B1" s="239"/>
      <c r="C1" s="239"/>
      <c r="D1" s="239"/>
      <c r="E1" s="239"/>
      <c r="F1" s="239"/>
    </row>
    <row r="2" spans="1:8" ht="25.5" customHeight="1">
      <c r="A2" s="241"/>
      <c r="B2" s="308"/>
      <c r="C2" s="239"/>
      <c r="D2" s="309" t="s">
        <v>713</v>
      </c>
      <c r="E2" s="309"/>
      <c r="F2" s="309"/>
    </row>
    <row r="3" spans="1:8" ht="17.25" customHeight="1">
      <c r="A3" s="241"/>
      <c r="B3" s="308"/>
      <c r="C3" s="239"/>
      <c r="D3" s="310" t="s">
        <v>712</v>
      </c>
      <c r="E3" s="310"/>
      <c r="F3" s="310"/>
    </row>
    <row r="4" spans="1:8">
      <c r="A4" s="241"/>
      <c r="B4" s="308"/>
      <c r="C4" s="239"/>
      <c r="D4" s="239"/>
      <c r="E4" s="239"/>
      <c r="F4" s="239"/>
    </row>
    <row r="5" spans="1:8">
      <c r="A5" s="311" t="s">
        <v>595</v>
      </c>
      <c r="B5" s="311"/>
      <c r="C5" s="266"/>
      <c r="D5" s="239"/>
      <c r="E5" s="264"/>
      <c r="F5" s="239"/>
    </row>
    <row r="6" spans="1:8">
      <c r="A6" s="311"/>
      <c r="B6" s="311"/>
      <c r="C6" s="266"/>
      <c r="D6" s="239"/>
      <c r="E6" s="265" t="s">
        <v>716</v>
      </c>
      <c r="F6" s="239"/>
    </row>
    <row r="7" spans="1:8">
      <c r="A7" s="241"/>
      <c r="B7" s="239"/>
      <c r="C7" s="239"/>
      <c r="D7" s="239"/>
      <c r="E7" s="265" t="s">
        <v>717</v>
      </c>
      <c r="F7" s="239"/>
    </row>
    <row r="8" spans="1:8">
      <c r="A8" s="241"/>
      <c r="B8" s="264"/>
      <c r="C8" s="264"/>
      <c r="D8" s="239"/>
      <c r="E8" s="239"/>
      <c r="F8" s="239"/>
    </row>
    <row r="9" spans="1:8">
      <c r="A9" s="241"/>
      <c r="B9" s="264"/>
      <c r="C9" s="264"/>
      <c r="D9" s="239"/>
      <c r="E9" s="265" t="s">
        <v>711</v>
      </c>
      <c r="F9" s="239"/>
    </row>
    <row r="10" spans="1:8">
      <c r="A10" s="241"/>
      <c r="B10" s="239"/>
      <c r="C10" s="239"/>
      <c r="D10" s="239"/>
      <c r="E10" s="264"/>
      <c r="F10" s="239"/>
    </row>
    <row r="11" spans="1:8">
      <c r="A11" s="241"/>
      <c r="B11" s="239"/>
      <c r="C11" s="239"/>
      <c r="D11" s="239"/>
      <c r="E11" s="239"/>
      <c r="F11" s="239"/>
    </row>
    <row r="12" spans="1:8">
      <c r="A12" s="241"/>
      <c r="B12" s="239"/>
      <c r="C12" s="239"/>
      <c r="D12" s="239" t="s">
        <v>710</v>
      </c>
      <c r="E12" s="239"/>
      <c r="F12" s="239"/>
    </row>
    <row r="13" spans="1:8">
      <c r="A13" s="263" t="s">
        <v>709</v>
      </c>
      <c r="B13" s="262" t="s">
        <v>708</v>
      </c>
      <c r="C13" s="262" t="s">
        <v>707</v>
      </c>
      <c r="D13" s="262" t="s">
        <v>706</v>
      </c>
      <c r="E13" s="262" t="s">
        <v>705</v>
      </c>
      <c r="F13" s="261" t="s">
        <v>704</v>
      </c>
    </row>
    <row r="14" spans="1:8">
      <c r="A14" s="251" t="s">
        <v>703</v>
      </c>
      <c r="B14" s="249" t="s">
        <v>130</v>
      </c>
      <c r="C14" s="248">
        <v>0</v>
      </c>
      <c r="D14" s="248">
        <v>0</v>
      </c>
      <c r="E14" s="247">
        <v>0</v>
      </c>
      <c r="F14" s="240">
        <f t="shared" ref="F14:F38" si="0">C14+D14-E14</f>
        <v>0</v>
      </c>
      <c r="H14" s="240" t="s">
        <v>16</v>
      </c>
    </row>
    <row r="15" spans="1:8">
      <c r="A15" s="251" t="s">
        <v>702</v>
      </c>
      <c r="B15" s="249" t="s">
        <v>701</v>
      </c>
      <c r="C15" s="248">
        <v>0</v>
      </c>
      <c r="D15" s="248">
        <v>0</v>
      </c>
      <c r="E15" s="247">
        <v>0</v>
      </c>
      <c r="F15" s="240">
        <f t="shared" si="0"/>
        <v>0</v>
      </c>
      <c r="G15" s="238" t="s">
        <v>16</v>
      </c>
      <c r="H15" s="58" t="s">
        <v>16</v>
      </c>
    </row>
    <row r="16" spans="1:8">
      <c r="A16" s="260" t="s">
        <v>700</v>
      </c>
      <c r="B16" s="249" t="s">
        <v>699</v>
      </c>
      <c r="C16" s="248">
        <v>0</v>
      </c>
      <c r="D16" s="248">
        <v>0</v>
      </c>
      <c r="E16" s="247">
        <v>0</v>
      </c>
      <c r="F16" s="240">
        <f t="shared" si="0"/>
        <v>0</v>
      </c>
      <c r="G16" s="238" t="s">
        <v>16</v>
      </c>
      <c r="H16" s="58" t="s">
        <v>16</v>
      </c>
    </row>
    <row r="17" spans="1:11" ht="24">
      <c r="A17" s="251" t="s">
        <v>698</v>
      </c>
      <c r="B17" s="249" t="s">
        <v>697</v>
      </c>
      <c r="C17" s="248">
        <v>0</v>
      </c>
      <c r="D17" s="248">
        <v>0</v>
      </c>
      <c r="E17" s="247">
        <v>0</v>
      </c>
      <c r="F17" s="240">
        <f t="shared" si="0"/>
        <v>0</v>
      </c>
      <c r="G17" s="238"/>
    </row>
    <row r="18" spans="1:11">
      <c r="A18" s="251" t="s">
        <v>696</v>
      </c>
      <c r="B18" s="249" t="s">
        <v>695</v>
      </c>
      <c r="C18" s="248">
        <v>0</v>
      </c>
      <c r="D18" s="248">
        <v>0</v>
      </c>
      <c r="E18" s="247">
        <v>0</v>
      </c>
      <c r="F18" s="240">
        <f t="shared" si="0"/>
        <v>0</v>
      </c>
      <c r="G18" s="238" t="s">
        <v>16</v>
      </c>
      <c r="H18" s="58" t="s">
        <v>16</v>
      </c>
    </row>
    <row r="19" spans="1:11">
      <c r="A19" s="251" t="s">
        <v>694</v>
      </c>
      <c r="B19" s="249" t="s">
        <v>693</v>
      </c>
      <c r="C19" s="248">
        <v>0</v>
      </c>
      <c r="D19" s="248">
        <v>0</v>
      </c>
      <c r="E19" s="247">
        <v>0</v>
      </c>
      <c r="F19" s="240">
        <f t="shared" si="0"/>
        <v>0</v>
      </c>
      <c r="G19" s="238" t="s">
        <v>16</v>
      </c>
      <c r="H19" s="58" t="s">
        <v>16</v>
      </c>
    </row>
    <row r="20" spans="1:11">
      <c r="A20" s="251" t="s">
        <v>692</v>
      </c>
      <c r="B20" s="249" t="s">
        <v>691</v>
      </c>
      <c r="C20" s="248">
        <v>19079790.960000001</v>
      </c>
      <c r="D20" s="248">
        <v>39832196.880000003</v>
      </c>
      <c r="E20" s="247">
        <v>0</v>
      </c>
      <c r="F20" s="240">
        <f t="shared" si="0"/>
        <v>58911987.840000004</v>
      </c>
      <c r="G20" s="238"/>
      <c r="H20" s="58" t="s">
        <v>16</v>
      </c>
      <c r="I20" s="238" t="s">
        <v>16</v>
      </c>
    </row>
    <row r="21" spans="1:11">
      <c r="A21" s="251" t="s">
        <v>690</v>
      </c>
      <c r="B21" s="249" t="s">
        <v>689</v>
      </c>
      <c r="C21" s="248">
        <v>0</v>
      </c>
      <c r="D21" s="248">
        <v>0</v>
      </c>
      <c r="E21" s="254">
        <v>0</v>
      </c>
      <c r="F21" s="240">
        <f t="shared" si="0"/>
        <v>0</v>
      </c>
      <c r="G21" s="58" t="s">
        <v>16</v>
      </c>
      <c r="H21" s="58" t="s">
        <v>16</v>
      </c>
      <c r="I21" s="238" t="s">
        <v>16</v>
      </c>
    </row>
    <row r="22" spans="1:11" ht="24">
      <c r="A22" s="251" t="s">
        <v>688</v>
      </c>
      <c r="B22" s="249" t="s">
        <v>687</v>
      </c>
      <c r="C22" s="248">
        <v>0</v>
      </c>
      <c r="D22" s="248">
        <v>0</v>
      </c>
      <c r="E22" s="247">
        <v>0</v>
      </c>
      <c r="F22" s="240">
        <f t="shared" si="0"/>
        <v>0</v>
      </c>
      <c r="G22" s="238"/>
      <c r="H22" s="238" t="s">
        <v>16</v>
      </c>
      <c r="I22" s="238" t="s">
        <v>16</v>
      </c>
      <c r="J22" s="238"/>
    </row>
    <row r="23" spans="1:11">
      <c r="A23" s="251" t="s">
        <v>686</v>
      </c>
      <c r="B23" s="249" t="s">
        <v>685</v>
      </c>
      <c r="C23" s="248">
        <v>0</v>
      </c>
      <c r="D23" s="259">
        <v>0</v>
      </c>
      <c r="E23" s="247">
        <v>0</v>
      </c>
      <c r="F23" s="240">
        <f t="shared" si="0"/>
        <v>0</v>
      </c>
      <c r="G23" s="238"/>
      <c r="H23" s="238"/>
      <c r="I23" s="238"/>
      <c r="J23" s="238"/>
    </row>
    <row r="24" spans="1:11">
      <c r="A24" s="251" t="s">
        <v>684</v>
      </c>
      <c r="B24" s="249" t="s">
        <v>683</v>
      </c>
      <c r="C24" s="248">
        <v>0</v>
      </c>
      <c r="D24" s="248">
        <v>0</v>
      </c>
      <c r="E24" s="247">
        <v>0</v>
      </c>
      <c r="F24" s="240">
        <f t="shared" si="0"/>
        <v>0</v>
      </c>
      <c r="G24" s="58"/>
      <c r="H24" s="58"/>
      <c r="I24" s="58"/>
      <c r="J24" s="58"/>
    </row>
    <row r="25" spans="1:11">
      <c r="A25" s="251" t="s">
        <v>682</v>
      </c>
      <c r="B25" s="249" t="s">
        <v>681</v>
      </c>
      <c r="C25" s="248">
        <v>0</v>
      </c>
      <c r="D25" s="248">
        <v>0</v>
      </c>
      <c r="E25" s="247">
        <v>0</v>
      </c>
      <c r="F25" s="240">
        <f t="shared" si="0"/>
        <v>0</v>
      </c>
      <c r="G25" s="238"/>
      <c r="H25" s="58"/>
    </row>
    <row r="26" spans="1:11">
      <c r="A26" s="251" t="s">
        <v>680</v>
      </c>
      <c r="B26" s="249" t="s">
        <v>679</v>
      </c>
      <c r="C26" s="248">
        <v>0</v>
      </c>
      <c r="D26" s="248">
        <v>0</v>
      </c>
      <c r="E26" s="247">
        <v>0</v>
      </c>
      <c r="F26" s="240">
        <f t="shared" si="0"/>
        <v>0</v>
      </c>
      <c r="G26" s="58"/>
      <c r="H26" s="238"/>
    </row>
    <row r="27" spans="1:11">
      <c r="A27" s="251" t="s">
        <v>678</v>
      </c>
      <c r="B27" s="249" t="s">
        <v>677</v>
      </c>
      <c r="C27" s="248">
        <v>0</v>
      </c>
      <c r="D27" s="248">
        <v>0</v>
      </c>
      <c r="E27" s="247">
        <v>0</v>
      </c>
      <c r="F27" s="240">
        <f t="shared" si="0"/>
        <v>0</v>
      </c>
      <c r="H27" s="58"/>
    </row>
    <row r="28" spans="1:11">
      <c r="A28" s="251" t="s">
        <v>676</v>
      </c>
      <c r="B28" s="249" t="s">
        <v>675</v>
      </c>
      <c r="C28" s="248">
        <v>0</v>
      </c>
      <c r="D28" s="248"/>
      <c r="E28" s="247"/>
      <c r="F28" s="240">
        <f t="shared" si="0"/>
        <v>0</v>
      </c>
      <c r="H28" s="238"/>
    </row>
    <row r="29" spans="1:11">
      <c r="A29" s="258" t="s">
        <v>674</v>
      </c>
      <c r="B29" s="249" t="s">
        <v>673</v>
      </c>
      <c r="C29" s="248">
        <v>0</v>
      </c>
      <c r="D29" s="248">
        <v>0</v>
      </c>
      <c r="E29" s="247">
        <v>0</v>
      </c>
      <c r="F29" s="240">
        <f t="shared" si="0"/>
        <v>0</v>
      </c>
      <c r="H29" s="58"/>
    </row>
    <row r="30" spans="1:11">
      <c r="A30" s="258" t="s">
        <v>672</v>
      </c>
      <c r="B30" s="249" t="s">
        <v>589</v>
      </c>
      <c r="C30" s="248">
        <v>0</v>
      </c>
      <c r="D30" s="248"/>
      <c r="E30" s="247">
        <v>0</v>
      </c>
      <c r="F30" s="240">
        <f t="shared" si="0"/>
        <v>0</v>
      </c>
      <c r="G30" s="58" t="s">
        <v>16</v>
      </c>
      <c r="H30" s="58" t="s">
        <v>16</v>
      </c>
    </row>
    <row r="31" spans="1:11">
      <c r="A31" s="255" t="s">
        <v>671</v>
      </c>
      <c r="B31" s="249" t="s">
        <v>670</v>
      </c>
      <c r="C31" s="248">
        <v>0</v>
      </c>
      <c r="D31" s="248">
        <v>0</v>
      </c>
      <c r="E31" s="247">
        <v>0</v>
      </c>
      <c r="F31" s="240">
        <f t="shared" si="0"/>
        <v>0</v>
      </c>
      <c r="H31" s="58"/>
    </row>
    <row r="32" spans="1:11" ht="24">
      <c r="A32" s="255" t="s">
        <v>669</v>
      </c>
      <c r="B32" s="249" t="s">
        <v>668</v>
      </c>
      <c r="C32" s="248">
        <v>0</v>
      </c>
      <c r="D32" s="248">
        <v>0</v>
      </c>
      <c r="E32" s="247">
        <v>0</v>
      </c>
      <c r="F32" s="240">
        <f t="shared" si="0"/>
        <v>0</v>
      </c>
      <c r="H32" s="238" t="s">
        <v>16</v>
      </c>
      <c r="I32" s="238" t="s">
        <v>16</v>
      </c>
      <c r="J32" s="238" t="s">
        <v>16</v>
      </c>
      <c r="K32" s="238" t="s">
        <v>16</v>
      </c>
    </row>
    <row r="33" spans="1:11">
      <c r="A33" s="251" t="s">
        <v>667</v>
      </c>
      <c r="B33" s="249" t="s">
        <v>666</v>
      </c>
      <c r="C33" s="248">
        <v>0</v>
      </c>
      <c r="D33" s="248">
        <v>0</v>
      </c>
      <c r="E33" s="247">
        <v>0</v>
      </c>
      <c r="F33" s="240">
        <f t="shared" si="0"/>
        <v>0</v>
      </c>
      <c r="G33" s="58" t="s">
        <v>16</v>
      </c>
      <c r="H33" s="58" t="s">
        <v>16</v>
      </c>
      <c r="I33" s="58" t="s">
        <v>16</v>
      </c>
      <c r="K33" s="238" t="s">
        <v>16</v>
      </c>
    </row>
    <row r="34" spans="1:11">
      <c r="A34" s="251" t="s">
        <v>665</v>
      </c>
      <c r="B34" s="249" t="s">
        <v>664</v>
      </c>
      <c r="C34" s="248">
        <v>0</v>
      </c>
      <c r="D34" s="248">
        <v>0</v>
      </c>
      <c r="E34" s="247">
        <v>0</v>
      </c>
      <c r="F34" s="240">
        <f t="shared" si="0"/>
        <v>0</v>
      </c>
      <c r="G34" s="257" t="s">
        <v>16</v>
      </c>
      <c r="H34" s="256" t="s">
        <v>16</v>
      </c>
      <c r="K34" s="238" t="s">
        <v>16</v>
      </c>
    </row>
    <row r="35" spans="1:11">
      <c r="A35" s="251" t="s">
        <v>663</v>
      </c>
      <c r="B35" s="249" t="s">
        <v>662</v>
      </c>
      <c r="C35" s="248">
        <v>0</v>
      </c>
      <c r="D35" s="248">
        <v>0</v>
      </c>
      <c r="E35" s="247">
        <v>0</v>
      </c>
      <c r="F35" s="240">
        <f t="shared" si="0"/>
        <v>0</v>
      </c>
      <c r="K35" s="238"/>
    </row>
    <row r="36" spans="1:11">
      <c r="A36" s="255" t="s">
        <v>661</v>
      </c>
      <c r="B36" s="249" t="s">
        <v>660</v>
      </c>
      <c r="C36" s="248">
        <v>0</v>
      </c>
      <c r="D36" s="248">
        <v>0</v>
      </c>
      <c r="E36" s="247">
        <v>0</v>
      </c>
      <c r="F36" s="240">
        <f t="shared" si="0"/>
        <v>0</v>
      </c>
      <c r="H36" s="238" t="s">
        <v>16</v>
      </c>
    </row>
    <row r="37" spans="1:11">
      <c r="A37" s="251" t="s">
        <v>659</v>
      </c>
      <c r="B37" s="249" t="s">
        <v>658</v>
      </c>
      <c r="C37" s="248">
        <v>0</v>
      </c>
      <c r="D37" s="248">
        <v>0</v>
      </c>
      <c r="E37" s="247">
        <v>0</v>
      </c>
      <c r="F37" s="240">
        <f t="shared" si="0"/>
        <v>0</v>
      </c>
      <c r="H37" s="238" t="s">
        <v>16</v>
      </c>
    </row>
    <row r="38" spans="1:11">
      <c r="A38" s="251" t="s">
        <v>657</v>
      </c>
      <c r="B38" s="249" t="s">
        <v>656</v>
      </c>
      <c r="C38" s="248">
        <v>0</v>
      </c>
      <c r="D38" s="248">
        <v>0</v>
      </c>
      <c r="E38" s="247">
        <v>0</v>
      </c>
      <c r="F38" s="240">
        <f t="shared" si="0"/>
        <v>0</v>
      </c>
      <c r="H38" s="58" t="s">
        <v>16</v>
      </c>
    </row>
    <row r="39" spans="1:11">
      <c r="A39" s="251" t="s">
        <v>655</v>
      </c>
      <c r="B39" s="249" t="s">
        <v>654</v>
      </c>
      <c r="C39" s="248">
        <v>0</v>
      </c>
      <c r="D39" s="248">
        <v>0</v>
      </c>
      <c r="E39" s="247">
        <v>0</v>
      </c>
      <c r="F39" s="240">
        <f t="shared" ref="F39:F71" si="1">D39-E39</f>
        <v>0</v>
      </c>
      <c r="H39" s="58" t="s">
        <v>16</v>
      </c>
    </row>
    <row r="40" spans="1:11">
      <c r="A40" s="251" t="s">
        <v>653</v>
      </c>
      <c r="B40" s="249" t="s">
        <v>652</v>
      </c>
      <c r="C40" s="248">
        <v>0</v>
      </c>
      <c r="D40" s="248">
        <v>0</v>
      </c>
      <c r="E40" s="247">
        <v>0</v>
      </c>
      <c r="F40" s="240">
        <f t="shared" si="1"/>
        <v>0</v>
      </c>
      <c r="H40" s="240" t="s">
        <v>16</v>
      </c>
      <c r="I40" s="58" t="s">
        <v>16</v>
      </c>
      <c r="J40" s="58" t="s">
        <v>16</v>
      </c>
    </row>
    <row r="41" spans="1:11" ht="24">
      <c r="A41" s="251" t="s">
        <v>651</v>
      </c>
      <c r="B41" s="249" t="s">
        <v>650</v>
      </c>
      <c r="C41" s="248">
        <v>0</v>
      </c>
      <c r="D41" s="248"/>
      <c r="E41" s="247">
        <v>0</v>
      </c>
      <c r="F41" s="253">
        <f t="shared" si="1"/>
        <v>0</v>
      </c>
      <c r="H41" s="240" t="s">
        <v>16</v>
      </c>
      <c r="I41" s="58"/>
      <c r="J41" s="58"/>
    </row>
    <row r="42" spans="1:11" ht="24">
      <c r="A42" s="251" t="s">
        <v>649</v>
      </c>
      <c r="B42" s="249" t="s">
        <v>648</v>
      </c>
      <c r="C42" s="248">
        <v>0</v>
      </c>
      <c r="D42" s="248">
        <v>0</v>
      </c>
      <c r="E42" s="247">
        <v>0</v>
      </c>
      <c r="F42" s="253">
        <f t="shared" si="1"/>
        <v>0</v>
      </c>
      <c r="H42" s="58" t="s">
        <v>16</v>
      </c>
      <c r="I42" s="58" t="s">
        <v>16</v>
      </c>
    </row>
    <row r="43" spans="1:11" ht="24">
      <c r="A43" s="251" t="s">
        <v>647</v>
      </c>
      <c r="B43" s="249" t="s">
        <v>646</v>
      </c>
      <c r="C43" s="248">
        <v>0</v>
      </c>
      <c r="D43" s="248"/>
      <c r="E43" s="247">
        <v>0</v>
      </c>
      <c r="F43" s="253">
        <f t="shared" si="1"/>
        <v>0</v>
      </c>
      <c r="H43" s="58"/>
      <c r="I43" s="58"/>
    </row>
    <row r="44" spans="1:11">
      <c r="A44" s="251" t="s">
        <v>645</v>
      </c>
      <c r="B44" s="249" t="s">
        <v>147</v>
      </c>
      <c r="C44" s="248">
        <v>0</v>
      </c>
      <c r="D44" s="248"/>
      <c r="E44" s="247">
        <v>0</v>
      </c>
      <c r="F44" s="253">
        <f t="shared" si="1"/>
        <v>0</v>
      </c>
      <c r="H44" s="58" t="s">
        <v>16</v>
      </c>
      <c r="I44" s="58"/>
    </row>
    <row r="45" spans="1:11">
      <c r="A45" s="251" t="s">
        <v>644</v>
      </c>
      <c r="B45" s="249" t="s">
        <v>643</v>
      </c>
      <c r="C45" s="248"/>
      <c r="D45" s="248"/>
      <c r="E45" s="254">
        <v>0</v>
      </c>
      <c r="F45" s="253">
        <f t="shared" si="1"/>
        <v>0</v>
      </c>
      <c r="H45" s="58"/>
      <c r="I45" s="58"/>
    </row>
    <row r="46" spans="1:11">
      <c r="A46" s="251" t="s">
        <v>642</v>
      </c>
      <c r="B46" s="249" t="s">
        <v>641</v>
      </c>
      <c r="C46" s="249"/>
      <c r="D46" s="248">
        <v>0</v>
      </c>
      <c r="E46" s="247">
        <v>33035135.18</v>
      </c>
      <c r="F46" s="240">
        <f t="shared" si="1"/>
        <v>-33035135.18</v>
      </c>
      <c r="H46" s="58" t="s">
        <v>16</v>
      </c>
    </row>
    <row r="47" spans="1:11">
      <c r="A47" s="251" t="s">
        <v>640</v>
      </c>
      <c r="B47" s="249" t="s">
        <v>639</v>
      </c>
      <c r="C47" s="249"/>
      <c r="D47" s="248">
        <v>0</v>
      </c>
      <c r="E47" s="247">
        <v>0</v>
      </c>
      <c r="F47" s="240">
        <f t="shared" si="1"/>
        <v>0</v>
      </c>
      <c r="H47" s="58" t="s">
        <v>16</v>
      </c>
      <c r="I47" s="252" t="s">
        <v>16</v>
      </c>
    </row>
    <row r="48" spans="1:11">
      <c r="A48" s="251" t="s">
        <v>638</v>
      </c>
      <c r="B48" s="249" t="s">
        <v>417</v>
      </c>
      <c r="C48" s="249"/>
      <c r="D48" s="248">
        <v>0</v>
      </c>
      <c r="E48" s="247">
        <v>0</v>
      </c>
      <c r="F48" s="240">
        <f t="shared" si="1"/>
        <v>0</v>
      </c>
      <c r="H48" s="58" t="s">
        <v>16</v>
      </c>
      <c r="I48" s="238" t="s">
        <v>16</v>
      </c>
    </row>
    <row r="49" spans="1:9">
      <c r="A49" s="251" t="s">
        <v>636</v>
      </c>
      <c r="B49" s="249" t="s">
        <v>637</v>
      </c>
      <c r="C49" s="249"/>
      <c r="D49" s="248">
        <v>0</v>
      </c>
      <c r="E49" s="247"/>
      <c r="F49" s="240">
        <f t="shared" si="1"/>
        <v>0</v>
      </c>
      <c r="H49" s="58" t="s">
        <v>16</v>
      </c>
    </row>
    <row r="50" spans="1:9">
      <c r="A50" s="251" t="s">
        <v>636</v>
      </c>
      <c r="B50" s="249" t="s">
        <v>635</v>
      </c>
      <c r="C50" s="249"/>
      <c r="D50" s="248">
        <v>0</v>
      </c>
      <c r="E50" s="247">
        <v>0</v>
      </c>
      <c r="F50" s="240">
        <f t="shared" si="1"/>
        <v>0</v>
      </c>
      <c r="I50" s="58" t="s">
        <v>16</v>
      </c>
    </row>
    <row r="51" spans="1:9">
      <c r="A51" s="251" t="s">
        <v>634</v>
      </c>
      <c r="B51" s="249" t="s">
        <v>633</v>
      </c>
      <c r="C51" s="249"/>
      <c r="D51" s="248">
        <v>0</v>
      </c>
      <c r="E51" s="247">
        <v>0</v>
      </c>
      <c r="F51" s="240">
        <f t="shared" si="1"/>
        <v>0</v>
      </c>
    </row>
    <row r="52" spans="1:9">
      <c r="A52" s="251" t="s">
        <v>632</v>
      </c>
      <c r="B52" s="249" t="s">
        <v>631</v>
      </c>
      <c r="C52" s="249"/>
      <c r="D52" s="248">
        <v>0</v>
      </c>
      <c r="E52" s="247">
        <v>0</v>
      </c>
      <c r="F52" s="240">
        <f t="shared" si="1"/>
        <v>0</v>
      </c>
    </row>
    <row r="53" spans="1:9">
      <c r="A53" s="251" t="s">
        <v>630</v>
      </c>
      <c r="B53" s="249" t="s">
        <v>629</v>
      </c>
      <c r="C53" s="249"/>
      <c r="D53" s="248">
        <v>0</v>
      </c>
      <c r="E53" s="247">
        <v>0</v>
      </c>
      <c r="F53" s="240">
        <f t="shared" si="1"/>
        <v>0</v>
      </c>
    </row>
    <row r="54" spans="1:9">
      <c r="A54" s="251" t="s">
        <v>628</v>
      </c>
      <c r="B54" s="249" t="s">
        <v>422</v>
      </c>
      <c r="C54" s="249" t="s">
        <v>597</v>
      </c>
      <c r="D54" s="248">
        <v>0</v>
      </c>
      <c r="E54" s="247">
        <v>0</v>
      </c>
      <c r="F54" s="240">
        <f t="shared" si="1"/>
        <v>0</v>
      </c>
      <c r="H54" s="58"/>
    </row>
    <row r="55" spans="1:9">
      <c r="A55" s="251" t="s">
        <v>610</v>
      </c>
      <c r="B55" s="249" t="s">
        <v>627</v>
      </c>
      <c r="C55" s="249"/>
      <c r="D55" s="248">
        <v>0</v>
      </c>
      <c r="E55" s="247">
        <v>63313.59</v>
      </c>
      <c r="F55" s="240">
        <f t="shared" si="1"/>
        <v>-63313.59</v>
      </c>
      <c r="H55" s="58"/>
    </row>
    <row r="56" spans="1:9">
      <c r="A56" s="251" t="s">
        <v>626</v>
      </c>
      <c r="B56" s="249" t="s">
        <v>625</v>
      </c>
      <c r="C56" s="249"/>
      <c r="D56" s="248">
        <v>0</v>
      </c>
      <c r="E56" s="247">
        <v>1689755.18</v>
      </c>
      <c r="F56" s="240">
        <f t="shared" si="1"/>
        <v>-1689755.18</v>
      </c>
      <c r="H56" s="58"/>
    </row>
    <row r="57" spans="1:9">
      <c r="A57" s="251" t="s">
        <v>624</v>
      </c>
      <c r="B57" s="249" t="s">
        <v>623</v>
      </c>
      <c r="C57" s="249"/>
      <c r="D57" s="248">
        <v>0</v>
      </c>
      <c r="E57" s="247">
        <v>0</v>
      </c>
      <c r="F57" s="240">
        <f t="shared" si="1"/>
        <v>0</v>
      </c>
      <c r="H57" s="58" t="s">
        <v>16</v>
      </c>
    </row>
    <row r="58" spans="1:9">
      <c r="A58" s="251" t="s">
        <v>622</v>
      </c>
      <c r="B58" s="249" t="s">
        <v>621</v>
      </c>
      <c r="C58" s="249"/>
      <c r="D58" s="248">
        <v>0</v>
      </c>
      <c r="E58" s="247">
        <v>0</v>
      </c>
      <c r="F58" s="240">
        <f t="shared" si="1"/>
        <v>0</v>
      </c>
      <c r="H58" s="58"/>
    </row>
    <row r="59" spans="1:9">
      <c r="A59" s="251" t="s">
        <v>620</v>
      </c>
      <c r="B59" s="249" t="s">
        <v>619</v>
      </c>
      <c r="C59" s="249"/>
      <c r="D59" s="248">
        <v>0</v>
      </c>
      <c r="E59" s="247">
        <v>800000</v>
      </c>
      <c r="F59" s="240">
        <f t="shared" si="1"/>
        <v>-800000</v>
      </c>
      <c r="H59" s="58"/>
    </row>
    <row r="60" spans="1:9">
      <c r="A60" s="251" t="s">
        <v>618</v>
      </c>
      <c r="B60" s="249" t="s">
        <v>617</v>
      </c>
      <c r="C60" s="249"/>
      <c r="D60" s="248">
        <v>0</v>
      </c>
      <c r="E60" s="247">
        <v>0</v>
      </c>
      <c r="F60" s="240">
        <f t="shared" si="1"/>
        <v>0</v>
      </c>
      <c r="H60" s="58" t="s">
        <v>16</v>
      </c>
    </row>
    <row r="61" spans="1:9">
      <c r="A61" s="251" t="s">
        <v>616</v>
      </c>
      <c r="B61" s="249" t="s">
        <v>427</v>
      </c>
      <c r="C61" s="249"/>
      <c r="D61" s="248">
        <v>0</v>
      </c>
      <c r="E61" s="247">
        <v>0</v>
      </c>
      <c r="F61" s="240">
        <f t="shared" si="1"/>
        <v>0</v>
      </c>
      <c r="H61" s="58" t="s">
        <v>16</v>
      </c>
    </row>
    <row r="62" spans="1:9">
      <c r="A62" s="251" t="s">
        <v>615</v>
      </c>
      <c r="B62" s="249" t="s">
        <v>203</v>
      </c>
      <c r="C62" s="249"/>
      <c r="D62" s="248">
        <v>0</v>
      </c>
      <c r="E62" s="247">
        <v>0</v>
      </c>
      <c r="F62" s="240">
        <f t="shared" si="1"/>
        <v>0</v>
      </c>
      <c r="H62" s="58"/>
    </row>
    <row r="63" spans="1:9">
      <c r="A63" s="251" t="s">
        <v>614</v>
      </c>
      <c r="B63" s="249" t="s">
        <v>613</v>
      </c>
      <c r="C63" s="249"/>
      <c r="D63" s="248">
        <v>0</v>
      </c>
      <c r="E63" s="247">
        <v>0</v>
      </c>
      <c r="F63" s="240">
        <f t="shared" si="1"/>
        <v>0</v>
      </c>
      <c r="H63" s="58"/>
    </row>
    <row r="64" spans="1:9">
      <c r="A64" s="251" t="s">
        <v>612</v>
      </c>
      <c r="B64" s="249" t="s">
        <v>611</v>
      </c>
      <c r="C64" s="249"/>
      <c r="D64" s="248">
        <v>0</v>
      </c>
      <c r="E64" s="247">
        <v>941684</v>
      </c>
      <c r="F64" s="240">
        <f t="shared" si="1"/>
        <v>-941684</v>
      </c>
    </row>
    <row r="65" spans="1:8">
      <c r="A65" s="251" t="s">
        <v>610</v>
      </c>
      <c r="B65" s="249" t="s">
        <v>609</v>
      </c>
      <c r="C65" s="249"/>
      <c r="D65" s="248">
        <v>0</v>
      </c>
      <c r="E65" s="247">
        <v>0</v>
      </c>
      <c r="F65" s="240">
        <f t="shared" si="1"/>
        <v>0</v>
      </c>
      <c r="H65" s="58" t="s">
        <v>16</v>
      </c>
    </row>
    <row r="66" spans="1:8">
      <c r="A66" s="251" t="s">
        <v>608</v>
      </c>
      <c r="B66" s="249" t="s">
        <v>229</v>
      </c>
      <c r="C66" s="249"/>
      <c r="D66" s="248">
        <v>0</v>
      </c>
      <c r="E66" s="247">
        <v>178388.56</v>
      </c>
      <c r="F66" s="240">
        <f t="shared" si="1"/>
        <v>-178388.56</v>
      </c>
    </row>
    <row r="67" spans="1:8">
      <c r="A67" s="251" t="s">
        <v>607</v>
      </c>
      <c r="B67" s="249" t="s">
        <v>606</v>
      </c>
      <c r="C67" s="249"/>
      <c r="D67" s="248">
        <v>0</v>
      </c>
      <c r="E67" s="247">
        <v>300000</v>
      </c>
      <c r="F67" s="240">
        <f t="shared" si="1"/>
        <v>-300000</v>
      </c>
    </row>
    <row r="68" spans="1:8">
      <c r="A68" s="251" t="s">
        <v>605</v>
      </c>
      <c r="B68" s="249" t="s">
        <v>450</v>
      </c>
      <c r="C68" s="249"/>
      <c r="D68" s="248">
        <v>0</v>
      </c>
      <c r="E68" s="247">
        <v>3230643.6</v>
      </c>
      <c r="F68" s="240">
        <f t="shared" si="1"/>
        <v>-3230643.6</v>
      </c>
    </row>
    <row r="69" spans="1:8" ht="24">
      <c r="A69" s="251" t="s">
        <v>604</v>
      </c>
      <c r="B69" s="249" t="s">
        <v>603</v>
      </c>
      <c r="C69" s="249"/>
      <c r="D69" s="248">
        <v>0</v>
      </c>
      <c r="E69" s="247">
        <v>1452039.62</v>
      </c>
      <c r="F69" s="240">
        <f t="shared" si="1"/>
        <v>-1452039.62</v>
      </c>
    </row>
    <row r="70" spans="1:8">
      <c r="A70" s="251" t="s">
        <v>602</v>
      </c>
      <c r="B70" s="249" t="s">
        <v>433</v>
      </c>
      <c r="C70" s="249"/>
      <c r="D70" s="248">
        <v>0</v>
      </c>
      <c r="E70" s="247">
        <v>1881646.4</v>
      </c>
      <c r="F70" s="240">
        <f t="shared" si="1"/>
        <v>-1881646.4</v>
      </c>
      <c r="H70" s="58" t="s">
        <v>16</v>
      </c>
    </row>
    <row r="71" spans="1:8">
      <c r="A71" s="250" t="s">
        <v>601</v>
      </c>
      <c r="B71" s="249" t="s">
        <v>600</v>
      </c>
      <c r="C71" s="249"/>
      <c r="D71" s="248">
        <v>0</v>
      </c>
      <c r="E71" s="247">
        <v>0</v>
      </c>
      <c r="F71" s="240">
        <f t="shared" si="1"/>
        <v>0</v>
      </c>
      <c r="H71" s="58" t="s">
        <v>16</v>
      </c>
    </row>
    <row r="72" spans="1:8">
      <c r="A72" s="246" t="s">
        <v>599</v>
      </c>
      <c r="B72" s="245" t="s">
        <v>598</v>
      </c>
      <c r="C72" s="244">
        <f>SUM(C14:C71)</f>
        <v>19079790.960000001</v>
      </c>
      <c r="D72" s="243">
        <f>SUM(D14:D71)</f>
        <v>39832196.880000003</v>
      </c>
      <c r="E72" s="243">
        <f>SUM(E14:E70)</f>
        <v>43572606.130000003</v>
      </c>
      <c r="F72" s="242">
        <f>SUM(F14:F71)</f>
        <v>15339381.710000003</v>
      </c>
    </row>
    <row r="73" spans="1:8">
      <c r="A73" s="241"/>
      <c r="B73" s="239"/>
      <c r="C73" s="239"/>
      <c r="D73" s="239"/>
      <c r="E73" s="239"/>
      <c r="F73" s="239"/>
      <c r="G73" s="58" t="s">
        <v>16</v>
      </c>
    </row>
    <row r="74" spans="1:8">
      <c r="A74" s="241"/>
      <c r="B74" s="239"/>
      <c r="C74" s="239"/>
      <c r="D74" s="240" t="s">
        <v>597</v>
      </c>
      <c r="E74" s="239"/>
      <c r="F74" s="239"/>
    </row>
    <row r="75" spans="1:8">
      <c r="E75" s="58"/>
    </row>
    <row r="76" spans="1:8">
      <c r="D76" s="58" t="s">
        <v>16</v>
      </c>
      <c r="E76" s="58" t="s">
        <v>16</v>
      </c>
      <c r="F76" s="238" t="s">
        <v>16</v>
      </c>
      <c r="G76" s="58" t="s">
        <v>16</v>
      </c>
    </row>
    <row r="77" spans="1:8">
      <c r="D77" s="58"/>
      <c r="E77" s="58"/>
      <c r="F77" s="238"/>
    </row>
    <row r="78" spans="1:8">
      <c r="D78" t="s">
        <v>16</v>
      </c>
      <c r="E78" s="58" t="str">
        <f>H44</f>
        <v xml:space="preserve"> </v>
      </c>
      <c r="F78" s="238" t="s">
        <v>16</v>
      </c>
      <c r="G78" s="58" t="s">
        <v>16</v>
      </c>
    </row>
    <row r="79" spans="1:8">
      <c r="D79" s="58"/>
      <c r="E79" s="58"/>
      <c r="F79" s="238"/>
    </row>
    <row r="80" spans="1:8">
      <c r="D80" t="s">
        <v>16</v>
      </c>
      <c r="E80" s="58" t="s">
        <v>16</v>
      </c>
      <c r="F80" s="237" t="s">
        <v>16</v>
      </c>
    </row>
    <row r="81" spans="4:5">
      <c r="D81" s="58"/>
      <c r="E81" s="58"/>
    </row>
  </sheetData>
  <mergeCells count="4">
    <mergeCell ref="B2:B4"/>
    <mergeCell ref="D2:F2"/>
    <mergeCell ref="D3:F3"/>
    <mergeCell ref="A5:B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300" t="s">
        <v>457</v>
      </c>
      <c r="B1" s="300"/>
    </row>
    <row r="2" spans="1:3" ht="15.75">
      <c r="A2" s="300" t="s">
        <v>595</v>
      </c>
      <c r="B2" s="300"/>
    </row>
    <row r="3" spans="1:3" ht="15.75">
      <c r="A3" s="300" t="s">
        <v>556</v>
      </c>
      <c r="B3" s="300"/>
    </row>
    <row r="4" spans="1:3" ht="15.75">
      <c r="A4" s="300" t="s">
        <v>724</v>
      </c>
      <c r="B4" s="300"/>
    </row>
    <row r="5" spans="1:3" ht="15" customHeight="1">
      <c r="A5" s="300" t="s">
        <v>0</v>
      </c>
      <c r="B5" s="300"/>
    </row>
    <row r="6" spans="1:3" ht="15" customHeight="1">
      <c r="A6" s="104" t="s">
        <v>446</v>
      </c>
      <c r="B6" s="76" t="s">
        <v>409</v>
      </c>
    </row>
    <row r="7" spans="1:3" ht="20.25" customHeight="1">
      <c r="A7" s="134" t="s">
        <v>447</v>
      </c>
      <c r="B7" s="291">
        <v>17111825.059999999</v>
      </c>
    </row>
    <row r="8" spans="1:3" ht="25.5" customHeight="1">
      <c r="A8" s="133" t="s">
        <v>153</v>
      </c>
      <c r="B8" s="287">
        <v>14701852.83</v>
      </c>
    </row>
    <row r="9" spans="1:3" ht="15" customHeight="1">
      <c r="A9" s="135" t="s">
        <v>413</v>
      </c>
      <c r="B9" s="25" t="s">
        <v>16</v>
      </c>
    </row>
    <row r="10" spans="1:3" ht="15" customHeight="1">
      <c r="A10" s="135" t="s">
        <v>414</v>
      </c>
      <c r="B10" s="25"/>
    </row>
    <row r="11" spans="1:3" ht="15.75">
      <c r="A11" s="135" t="s">
        <v>415</v>
      </c>
      <c r="B11" s="17"/>
    </row>
    <row r="12" spans="1:3" ht="15.75">
      <c r="A12" s="135" t="s">
        <v>416</v>
      </c>
      <c r="B12" s="17"/>
    </row>
    <row r="13" spans="1:3" ht="15.75">
      <c r="A13" s="135" t="s">
        <v>417</v>
      </c>
      <c r="B13" s="17"/>
    </row>
    <row r="14" spans="1:3" ht="15.75">
      <c r="A14" s="135" t="s">
        <v>418</v>
      </c>
      <c r="B14" s="17"/>
      <c r="C14" s="58">
        <f>+B19+B29</f>
        <v>2409972.23</v>
      </c>
    </row>
    <row r="15" spans="1:3" ht="15.75">
      <c r="A15" s="135" t="s">
        <v>419</v>
      </c>
      <c r="B15" s="17"/>
    </row>
    <row r="16" spans="1:3" ht="15.75">
      <c r="A16" s="135" t="s">
        <v>420</v>
      </c>
      <c r="B16" s="17"/>
    </row>
    <row r="17" spans="1:3" ht="15.75">
      <c r="A17" s="135" t="s">
        <v>421</v>
      </c>
      <c r="B17" s="17"/>
    </row>
    <row r="18" spans="1:3" ht="18.75">
      <c r="A18" s="134" t="s">
        <v>448</v>
      </c>
      <c r="B18" s="17"/>
    </row>
    <row r="19" spans="1:3" ht="18.75">
      <c r="A19" s="134" t="s">
        <v>449</v>
      </c>
      <c r="B19" s="287">
        <v>904244.85</v>
      </c>
    </row>
    <row r="20" spans="1:3" ht="15.75">
      <c r="A20" s="135" t="s">
        <v>422</v>
      </c>
      <c r="B20" s="286">
        <v>694244.85</v>
      </c>
    </row>
    <row r="21" spans="1:3" ht="15.75">
      <c r="A21" s="135" t="s">
        <v>423</v>
      </c>
      <c r="B21" s="286">
        <v>694244.85</v>
      </c>
    </row>
    <row r="22" spans="1:3" ht="15.75">
      <c r="A22" s="135" t="s">
        <v>424</v>
      </c>
      <c r="B22" s="286"/>
    </row>
    <row r="23" spans="1:3" ht="15.75">
      <c r="A23" s="135" t="s">
        <v>425</v>
      </c>
      <c r="B23" s="286"/>
    </row>
    <row r="24" spans="1:3" ht="15.75">
      <c r="A24" s="135" t="s">
        <v>426</v>
      </c>
      <c r="B24" s="286"/>
    </row>
    <row r="25" spans="1:3" ht="15.75">
      <c r="A25" s="135" t="s">
        <v>427</v>
      </c>
      <c r="B25" s="286"/>
    </row>
    <row r="26" spans="1:3" ht="15.75">
      <c r="A26" s="135" t="s">
        <v>203</v>
      </c>
      <c r="B26" s="17"/>
    </row>
    <row r="27" spans="1:3" ht="15.75">
      <c r="A27" s="135" t="s">
        <v>428</v>
      </c>
      <c r="B27" s="286"/>
    </row>
    <row r="28" spans="1:3" ht="15.75">
      <c r="A28" s="135" t="s">
        <v>214</v>
      </c>
      <c r="B28" s="289">
        <v>210000</v>
      </c>
    </row>
    <row r="29" spans="1:3" ht="18.75">
      <c r="A29" s="134" t="s">
        <v>450</v>
      </c>
      <c r="B29" s="287">
        <v>1505727.38</v>
      </c>
      <c r="C29" s="58">
        <f>+B29-436569.9</f>
        <v>1069157.48</v>
      </c>
    </row>
    <row r="30" spans="1:3" ht="15.75">
      <c r="A30" s="135" t="s">
        <v>229</v>
      </c>
      <c r="B30" s="286"/>
    </row>
    <row r="31" spans="1:3" ht="15.75">
      <c r="A31" s="135" t="s">
        <v>232</v>
      </c>
      <c r="B31" s="286"/>
    </row>
    <row r="32" spans="1:3" ht="15.75">
      <c r="A32" s="135" t="s">
        <v>429</v>
      </c>
      <c r="B32" s="286"/>
    </row>
    <row r="33" spans="1:3" ht="15.75">
      <c r="A33" s="135" t="s">
        <v>430</v>
      </c>
      <c r="B33" s="286">
        <v>164594.5</v>
      </c>
    </row>
    <row r="34" spans="1:3" ht="15.75">
      <c r="A34" s="135" t="s">
        <v>431</v>
      </c>
      <c r="B34" s="286"/>
    </row>
    <row r="35" spans="1:3" ht="15.75">
      <c r="A35" s="135" t="s">
        <v>432</v>
      </c>
      <c r="B35" s="286"/>
    </row>
    <row r="36" spans="1:3" ht="15.75">
      <c r="A36" s="135" t="s">
        <v>433</v>
      </c>
      <c r="B36" s="286">
        <v>1314076.81</v>
      </c>
      <c r="C36" s="57"/>
    </row>
    <row r="37" spans="1:3" ht="18.75">
      <c r="A37" s="134" t="s">
        <v>451</v>
      </c>
      <c r="B37" s="17"/>
    </row>
    <row r="38" spans="1:3" ht="18.75">
      <c r="A38" s="134" t="s">
        <v>452</v>
      </c>
      <c r="B38" s="17"/>
    </row>
    <row r="39" spans="1:3" ht="18.75">
      <c r="A39" s="134" t="s">
        <v>453</v>
      </c>
      <c r="B39" s="17"/>
    </row>
    <row r="40" spans="1:3" ht="15.75">
      <c r="A40" s="135" t="s">
        <v>434</v>
      </c>
      <c r="B40" s="17"/>
    </row>
    <row r="41" spans="1:3" ht="15.75">
      <c r="A41" s="135" t="s">
        <v>435</v>
      </c>
      <c r="B41" s="17"/>
    </row>
    <row r="42" spans="1:3" ht="18.75">
      <c r="A42" s="134" t="s">
        <v>454</v>
      </c>
      <c r="B42" s="288"/>
    </row>
    <row r="43" spans="1:3" ht="15.75">
      <c r="A43" s="135" t="s">
        <v>436</v>
      </c>
      <c r="B43" s="17" t="s">
        <v>722</v>
      </c>
    </row>
    <row r="44" spans="1:3" ht="15.75">
      <c r="A44" s="135" t="s">
        <v>437</v>
      </c>
      <c r="B44" s="17"/>
    </row>
    <row r="45" spans="1:3" ht="15.75">
      <c r="A45" s="135" t="s">
        <v>438</v>
      </c>
      <c r="B45" s="17"/>
    </row>
    <row r="46" spans="1:3" ht="15.75">
      <c r="A46" s="135" t="s">
        <v>489</v>
      </c>
      <c r="B46" s="17"/>
    </row>
    <row r="47" spans="1:3" ht="18.75">
      <c r="A47" s="134" t="s">
        <v>455</v>
      </c>
      <c r="B47" s="17"/>
    </row>
    <row r="48" spans="1:3" ht="18.75">
      <c r="A48" s="134" t="s">
        <v>456</v>
      </c>
      <c r="B48" s="17"/>
    </row>
    <row r="49" spans="1:3" ht="15.75">
      <c r="A49" s="135" t="s">
        <v>280</v>
      </c>
      <c r="B49" s="17"/>
    </row>
    <row r="50" spans="1:3" ht="15.75">
      <c r="A50" s="135" t="s">
        <v>439</v>
      </c>
      <c r="B50" s="17"/>
    </row>
    <row r="51" spans="1:3" ht="15.75">
      <c r="A51" s="135" t="s">
        <v>440</v>
      </c>
      <c r="B51" s="17"/>
    </row>
    <row r="52" spans="1:3" ht="15.75">
      <c r="A52" s="135" t="s">
        <v>441</v>
      </c>
      <c r="B52" s="17"/>
    </row>
    <row r="53" spans="1:3" ht="15.75">
      <c r="A53" s="135" t="s">
        <v>442</v>
      </c>
      <c r="B53" s="17"/>
    </row>
    <row r="54" spans="1:3" ht="15.75">
      <c r="A54" s="135" t="s">
        <v>443</v>
      </c>
      <c r="B54" s="286"/>
    </row>
    <row r="55" spans="1:3" ht="15.75">
      <c r="A55" s="135" t="s">
        <v>444</v>
      </c>
      <c r="B55" s="17"/>
    </row>
    <row r="56" spans="1:3" ht="15.75">
      <c r="A56" s="136" t="s">
        <v>445</v>
      </c>
      <c r="B56" s="290"/>
      <c r="C56" s="58"/>
    </row>
    <row r="57" spans="1:3">
      <c r="A57" s="132"/>
      <c r="C57" s="58"/>
    </row>
  </sheetData>
  <mergeCells count="5">
    <mergeCell ref="A1:B1"/>
    <mergeCell ref="A3:B3"/>
    <mergeCell ref="A4:B4"/>
    <mergeCell ref="A5:B5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zoomScaleSheetLayoutView="90" workbookViewId="0">
      <pane ySplit="10" topLeftCell="A17" activePane="bottomLeft" state="frozen"/>
      <selection activeCell="C66" sqref="C66"/>
      <selection pane="bottomLeft" activeCell="C16" sqref="C16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315" t="s">
        <v>412</v>
      </c>
      <c r="C1" s="315"/>
      <c r="D1" s="73"/>
    </row>
    <row r="2" spans="1:4" ht="18.75">
      <c r="B2" s="268" t="s">
        <v>595</v>
      </c>
      <c r="C2" s="268"/>
      <c r="D2" s="73"/>
    </row>
    <row r="3" spans="1:4" ht="18.75">
      <c r="B3" s="315" t="s">
        <v>558</v>
      </c>
      <c r="C3" s="315"/>
      <c r="D3" s="73"/>
    </row>
    <row r="4" spans="1:4" ht="18.75">
      <c r="B4" s="316" t="s">
        <v>728</v>
      </c>
      <c r="C4" s="316"/>
      <c r="D4" s="128"/>
    </row>
    <row r="5" spans="1:4" ht="18.75">
      <c r="B5" s="315" t="s">
        <v>0</v>
      </c>
      <c r="C5" s="315"/>
      <c r="D5" s="73"/>
    </row>
    <row r="6" spans="1:4">
      <c r="C6" s="10"/>
    </row>
    <row r="7" spans="1:4" ht="15.75">
      <c r="A7" s="140"/>
      <c r="C7" s="10"/>
    </row>
    <row r="8" spans="1:4" ht="15" customHeight="1">
      <c r="A8" s="312" t="s">
        <v>466</v>
      </c>
      <c r="B8" s="312" t="s">
        <v>126</v>
      </c>
      <c r="C8" s="312" t="s">
        <v>409</v>
      </c>
    </row>
    <row r="9" spans="1:4" ht="15" customHeight="1">
      <c r="A9" s="313"/>
      <c r="B9" s="313"/>
      <c r="C9" s="313"/>
    </row>
    <row r="10" spans="1:4" ht="15" customHeight="1">
      <c r="A10" s="314"/>
      <c r="B10" s="313"/>
      <c r="C10" s="313"/>
    </row>
    <row r="11" spans="1:4" s="11" customFormat="1" ht="15.75">
      <c r="A11" s="141"/>
      <c r="B11" s="74" t="s">
        <v>130</v>
      </c>
      <c r="C11" s="314"/>
    </row>
    <row r="12" spans="1:4" s="11" customFormat="1" ht="15.75">
      <c r="A12" s="103">
        <v>300105134</v>
      </c>
      <c r="B12" s="74" t="s">
        <v>127</v>
      </c>
      <c r="C12" s="72"/>
    </row>
    <row r="13" spans="1:4" s="11" customFormat="1" ht="15.75">
      <c r="A13" s="68"/>
      <c r="B13" s="74" t="s">
        <v>128</v>
      </c>
      <c r="C13" s="72"/>
      <c r="D13" s="15"/>
    </row>
    <row r="14" spans="1:4" s="11" customFormat="1" ht="15.75">
      <c r="A14" s="22" t="s">
        <v>488</v>
      </c>
      <c r="B14" s="74" t="s">
        <v>465</v>
      </c>
      <c r="C14" s="233"/>
      <c r="D14" s="15"/>
    </row>
    <row r="15" spans="1:4" s="11" customFormat="1" ht="15.75">
      <c r="A15" s="22" t="s">
        <v>472</v>
      </c>
      <c r="B15" s="74" t="s">
        <v>334</v>
      </c>
      <c r="C15" s="72">
        <v>7389979.4699999997</v>
      </c>
      <c r="D15" s="15"/>
    </row>
    <row r="16" spans="1:4" s="11" customFormat="1" ht="15.75">
      <c r="A16" s="22" t="s">
        <v>469</v>
      </c>
      <c r="B16" s="74" t="s">
        <v>333</v>
      </c>
      <c r="C16" s="72"/>
      <c r="D16" s="15"/>
    </row>
    <row r="17" spans="1:6" s="11" customFormat="1" ht="15.75">
      <c r="A17" s="22" t="s">
        <v>471</v>
      </c>
      <c r="B17" s="74" t="s">
        <v>129</v>
      </c>
      <c r="C17" s="72"/>
      <c r="D17" s="15"/>
    </row>
    <row r="18" spans="1:6" s="11" customFormat="1" ht="15.75">
      <c r="A18" s="22" t="s">
        <v>470</v>
      </c>
      <c r="B18" s="74" t="s">
        <v>335</v>
      </c>
      <c r="C18" s="72"/>
      <c r="D18" s="15"/>
    </row>
    <row r="19" spans="1:6" ht="15.75">
      <c r="A19" s="22" t="s">
        <v>468</v>
      </c>
      <c r="B19" s="74" t="s">
        <v>332</v>
      </c>
      <c r="C19" s="72"/>
      <c r="D19" s="2"/>
    </row>
    <row r="20" spans="1:6" ht="15.75">
      <c r="A20" s="22"/>
      <c r="B20" s="75" t="s">
        <v>131</v>
      </c>
      <c r="C20" s="231">
        <v>13700000</v>
      </c>
      <c r="D20" s="2"/>
    </row>
    <row r="21" spans="1:6" ht="15.75">
      <c r="A21" s="22"/>
      <c r="B21" s="75" t="s">
        <v>132</v>
      </c>
      <c r="C21" s="231"/>
      <c r="D21" s="2"/>
    </row>
    <row r="22" spans="1:6" ht="15.75">
      <c r="A22" s="142"/>
      <c r="B22" s="75" t="s">
        <v>327</v>
      </c>
      <c r="C22" s="231"/>
      <c r="D22" s="2"/>
    </row>
    <row r="23" spans="1:6" ht="15.75">
      <c r="A23" s="142"/>
      <c r="B23" s="75" t="s">
        <v>133</v>
      </c>
      <c r="C23" s="146"/>
      <c r="D23" s="2"/>
    </row>
    <row r="24" spans="1:6" ht="15.75">
      <c r="A24" s="142"/>
      <c r="B24" s="68" t="s">
        <v>473</v>
      </c>
      <c r="C24" s="107">
        <f>SUM(C12:C23)</f>
        <v>21089979.469999999</v>
      </c>
      <c r="D24" s="2"/>
    </row>
    <row r="25" spans="1:6" ht="15.75">
      <c r="A25" s="140"/>
      <c r="B25" s="13"/>
      <c r="C25" s="12"/>
    </row>
    <row r="26" spans="1:6" ht="15.75">
      <c r="A26" s="140"/>
      <c r="B26" s="12"/>
      <c r="C26" s="14"/>
    </row>
    <row r="27" spans="1:6" ht="15" customHeight="1">
      <c r="A27" s="143" t="s">
        <v>466</v>
      </c>
      <c r="B27" s="139" t="s">
        <v>464</v>
      </c>
      <c r="C27" s="143" t="s">
        <v>409</v>
      </c>
    </row>
    <row r="28" spans="1:6" ht="15.75">
      <c r="A28" s="22">
        <v>9995028000</v>
      </c>
      <c r="B28" s="75" t="s">
        <v>467</v>
      </c>
      <c r="C28" s="72">
        <v>0</v>
      </c>
      <c r="F28" t="s">
        <v>710</v>
      </c>
    </row>
    <row r="29" spans="1:6" ht="15.75">
      <c r="A29" s="22">
        <v>9995028001</v>
      </c>
      <c r="B29" s="75" t="s">
        <v>463</v>
      </c>
      <c r="C29" s="72"/>
    </row>
    <row r="30" spans="1:6" ht="15.75">
      <c r="A30" s="22">
        <v>2110003000</v>
      </c>
      <c r="B30" s="138" t="s">
        <v>458</v>
      </c>
      <c r="C30" s="72"/>
    </row>
    <row r="31" spans="1:6" ht="15.75">
      <c r="A31" s="22">
        <v>9998014000</v>
      </c>
      <c r="B31" s="138" t="s">
        <v>459</v>
      </c>
      <c r="C31" s="31"/>
    </row>
    <row r="32" spans="1:6" ht="15.75">
      <c r="A32" s="22"/>
      <c r="B32" s="75" t="s">
        <v>460</v>
      </c>
      <c r="C32" s="144" t="s">
        <v>597</v>
      </c>
    </row>
    <row r="33" spans="1:3" ht="15.75">
      <c r="A33" s="22">
        <v>100198000</v>
      </c>
      <c r="B33" s="75" t="s">
        <v>461</v>
      </c>
      <c r="C33" s="31"/>
    </row>
    <row r="34" spans="1:3" ht="15.75">
      <c r="A34" s="22">
        <v>100198001</v>
      </c>
      <c r="B34" s="75" t="s">
        <v>462</v>
      </c>
      <c r="C34" s="144"/>
    </row>
    <row r="35" spans="1:3" ht="15.75">
      <c r="A35" s="22"/>
      <c r="B35" s="68" t="s">
        <v>474</v>
      </c>
      <c r="C35" s="145">
        <f>SUM(C28:C34)</f>
        <v>0</v>
      </c>
    </row>
    <row r="36" spans="1:3" ht="15.75">
      <c r="A36" s="140"/>
    </row>
    <row r="37" spans="1:3" ht="15.75">
      <c r="B37" s="68" t="s">
        <v>479</v>
      </c>
      <c r="C37" s="145">
        <f>SUM(C28:C36)</f>
        <v>0</v>
      </c>
    </row>
  </sheetData>
  <mergeCells count="7">
    <mergeCell ref="A8:A10"/>
    <mergeCell ref="B1:C1"/>
    <mergeCell ref="B3:C3"/>
    <mergeCell ref="B4:C4"/>
    <mergeCell ref="B5:C5"/>
    <mergeCell ref="B8:B10"/>
    <mergeCell ref="C8:C11"/>
  </mergeCells>
  <pageMargins left="0.7" right="0.7" top="0.75" bottom="0.75" header="0.3" footer="0.3"/>
  <pageSetup scale="91" orientation="portrait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A5" sqref="A5:B5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15" t="s">
        <v>411</v>
      </c>
      <c r="B1" s="315"/>
    </row>
    <row r="2" spans="1:2" ht="18.75">
      <c r="A2" s="268" t="s">
        <v>718</v>
      </c>
      <c r="B2" s="268"/>
    </row>
    <row r="3" spans="1:2" ht="18.75">
      <c r="A3" s="315" t="s">
        <v>565</v>
      </c>
      <c r="B3" s="315"/>
    </row>
    <row r="4" spans="1:2" ht="18.75">
      <c r="A4" s="316" t="s">
        <v>729</v>
      </c>
      <c r="B4" s="316"/>
    </row>
    <row r="5" spans="1:2" ht="18.75">
      <c r="A5" s="315" t="s">
        <v>0</v>
      </c>
      <c r="B5" s="315"/>
    </row>
    <row r="6" spans="1:2" ht="15.75">
      <c r="A6" s="11"/>
      <c r="B6" s="35"/>
    </row>
    <row r="7" spans="1:2" ht="15.75">
      <c r="A7" s="11"/>
      <c r="B7" s="35"/>
    </row>
    <row r="8" spans="1:2" ht="15" customHeight="1">
      <c r="A8" s="211" t="s">
        <v>135</v>
      </c>
      <c r="B8" s="210" t="s">
        <v>409</v>
      </c>
    </row>
    <row r="9" spans="1:2" ht="15.75">
      <c r="A9" s="22" t="s">
        <v>344</v>
      </c>
      <c r="B9" s="167"/>
    </row>
    <row r="10" spans="1:2" ht="15.75">
      <c r="A10" s="39" t="s">
        <v>343</v>
      </c>
      <c r="B10" s="31"/>
    </row>
    <row r="11" spans="1:2" ht="15.75">
      <c r="A11" s="39" t="s">
        <v>345</v>
      </c>
      <c r="B11" s="31"/>
    </row>
    <row r="12" spans="1:2" ht="15.75">
      <c r="A12" s="36" t="s">
        <v>566</v>
      </c>
      <c r="B12" s="37">
        <f>+B9+B10+B11</f>
        <v>0</v>
      </c>
    </row>
  </sheetData>
  <mergeCells count="4">
    <mergeCell ref="A1:B1"/>
    <mergeCell ref="A4:B4"/>
    <mergeCell ref="A3:B3"/>
    <mergeCell ref="A5:B5"/>
  </mergeCells>
  <pageMargins left="0.7" right="0.7" top="0.75" bottom="0.75" header="0.3" footer="0.3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3</vt:i4>
      </vt:variant>
    </vt:vector>
  </HeadingPairs>
  <TitlesOfParts>
    <vt:vector size="23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Hoja1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Usuario de Windows</cp:lastModifiedBy>
  <cp:lastPrinted>2024-12-08T02:59:18Z</cp:lastPrinted>
  <dcterms:created xsi:type="dcterms:W3CDTF">2018-05-02T13:48:18Z</dcterms:created>
  <dcterms:modified xsi:type="dcterms:W3CDTF">2024-12-08T02:59:31Z</dcterms:modified>
</cp:coreProperties>
</file>